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uno\Dropbox\Porjecto\Exel_VAL_TIR\"/>
    </mc:Choice>
  </mc:AlternateContent>
  <bookViews>
    <workbookView xWindow="1635" yWindow="0" windowWidth="11355" windowHeight="7620" activeTab="1"/>
  </bookViews>
  <sheets>
    <sheet name="VAL e TIR" sheetId="6" r:id="rId1"/>
    <sheet name="Fotovoltaica- 2010" sheetId="1" r:id="rId2"/>
    <sheet name="Folha2" sheetId="9" r:id="rId3"/>
    <sheet name="Folha4" sheetId="11" r:id="rId4"/>
    <sheet name="Folha3" sheetId="10" r:id="rId5"/>
    <sheet name="Folha1" sheetId="7" state="hidden" r:id="rId6"/>
  </sheets>
  <externalReferences>
    <externalReference r:id="rId7"/>
  </externalReferences>
  <definedNames>
    <definedName name="AS_Vagos_B_Diagrama_Carga_com_esquema_de_cores_e_com_a_sugestão_do_prof_fim_27_05_Folha1_.od" localSheetId="5" hidden="1">Folha1!$A$1:$T$30</definedName>
  </definedNames>
  <calcPr calcId="162913"/>
</workbook>
</file>

<file path=xl/calcChain.xml><?xml version="1.0" encoding="utf-8"?>
<calcChain xmlns="http://schemas.openxmlformats.org/spreadsheetml/2006/main">
  <c r="H10" i="1" l="1"/>
  <c r="A1" i="9" l="1"/>
  <c r="B1" i="9"/>
  <c r="C1" i="9"/>
  <c r="D1" i="9"/>
  <c r="E1" i="9"/>
  <c r="F1" i="9"/>
  <c r="G1" i="9"/>
  <c r="H1" i="9"/>
  <c r="I1" i="9"/>
  <c r="J1" i="9"/>
  <c r="A2" i="9"/>
  <c r="B2" i="9"/>
  <c r="C2" i="9"/>
  <c r="D2" i="9"/>
  <c r="E2" i="9"/>
  <c r="F2" i="9"/>
  <c r="G2" i="9"/>
  <c r="H2" i="9"/>
  <c r="I2" i="9"/>
  <c r="J2" i="9"/>
  <c r="A3" i="9"/>
  <c r="B3" i="9"/>
  <c r="C3" i="9"/>
  <c r="D3" i="9"/>
  <c r="E3" i="9"/>
  <c r="F3" i="9"/>
  <c r="G3" i="9"/>
  <c r="H3" i="9"/>
  <c r="I3" i="9"/>
  <c r="J3" i="9"/>
  <c r="A4" i="9"/>
  <c r="B4" i="9"/>
  <c r="C4" i="9"/>
  <c r="D4" i="9"/>
  <c r="E4" i="9"/>
  <c r="F4" i="9"/>
  <c r="G4" i="9"/>
  <c r="H4" i="9"/>
  <c r="I4" i="9"/>
  <c r="J4" i="9"/>
  <c r="A5" i="9"/>
  <c r="B5" i="9"/>
  <c r="C5" i="9"/>
  <c r="D5" i="9"/>
  <c r="E5" i="9"/>
  <c r="F5" i="9"/>
  <c r="G5" i="9"/>
  <c r="H5" i="9"/>
  <c r="I5" i="9"/>
  <c r="J5" i="9"/>
  <c r="A6" i="9"/>
  <c r="B6" i="9"/>
  <c r="C6" i="9"/>
  <c r="D6" i="9"/>
  <c r="E6" i="9"/>
  <c r="F6" i="9"/>
  <c r="G6" i="9"/>
  <c r="H6" i="9"/>
  <c r="I6" i="9"/>
  <c r="J6" i="9"/>
  <c r="A7" i="9"/>
  <c r="B7" i="9"/>
  <c r="C7" i="9"/>
  <c r="D7" i="9"/>
  <c r="E7" i="9"/>
  <c r="F7" i="9"/>
  <c r="G7" i="9"/>
  <c r="H7" i="9"/>
  <c r="I7" i="9"/>
  <c r="J7" i="9"/>
  <c r="A8" i="9"/>
  <c r="B8" i="9"/>
  <c r="C8" i="9"/>
  <c r="D8" i="9"/>
  <c r="E8" i="9"/>
  <c r="F8" i="9"/>
  <c r="G8" i="9"/>
  <c r="H8" i="9"/>
  <c r="I8" i="9"/>
  <c r="J8" i="9"/>
  <c r="A9" i="9"/>
  <c r="B9" i="9"/>
  <c r="C9" i="9"/>
  <c r="D9" i="9"/>
  <c r="E9" i="9"/>
  <c r="F9" i="9"/>
  <c r="G9" i="9"/>
  <c r="H9" i="9"/>
  <c r="I9" i="9"/>
  <c r="J9" i="9"/>
  <c r="A10" i="9"/>
  <c r="B10" i="9"/>
  <c r="C10" i="9"/>
  <c r="D10" i="9"/>
  <c r="E10" i="9"/>
  <c r="F10" i="9"/>
  <c r="G10" i="9"/>
  <c r="H10" i="9"/>
  <c r="I10" i="9"/>
  <c r="J10" i="9"/>
  <c r="A11" i="9"/>
  <c r="B11" i="9"/>
  <c r="C11" i="9"/>
  <c r="D11" i="9"/>
  <c r="E11" i="9"/>
  <c r="F11" i="9"/>
  <c r="G11" i="9"/>
  <c r="H11" i="9"/>
  <c r="I11" i="9"/>
  <c r="J11" i="9"/>
  <c r="A12" i="9"/>
  <c r="B12" i="9"/>
  <c r="C12" i="9"/>
  <c r="D12" i="9"/>
  <c r="E12" i="9"/>
  <c r="F12" i="9"/>
  <c r="G12" i="9"/>
  <c r="H12" i="9"/>
  <c r="I12" i="9"/>
  <c r="J12" i="9"/>
  <c r="A13" i="9"/>
  <c r="B13" i="9"/>
  <c r="C13" i="9"/>
  <c r="D13" i="9"/>
  <c r="E13" i="9"/>
  <c r="F13" i="9"/>
  <c r="G13" i="9"/>
  <c r="H13" i="9"/>
  <c r="I13" i="9"/>
  <c r="J13" i="9"/>
  <c r="A14" i="9"/>
  <c r="B14" i="9"/>
  <c r="C14" i="9"/>
  <c r="D14" i="9"/>
  <c r="E14" i="9"/>
  <c r="F14" i="9"/>
  <c r="G14" i="9"/>
  <c r="H14" i="9"/>
  <c r="I14" i="9"/>
  <c r="J14" i="9"/>
  <c r="A15" i="9"/>
  <c r="B15" i="9"/>
  <c r="C15" i="9"/>
  <c r="D15" i="9"/>
  <c r="E15" i="9"/>
  <c r="F15" i="9"/>
  <c r="D33" i="1" s="1"/>
  <c r="G15" i="9"/>
  <c r="H15" i="9"/>
  <c r="I15" i="9"/>
  <c r="J15" i="9"/>
  <c r="A16" i="9"/>
  <c r="B16" i="9"/>
  <c r="C16" i="9"/>
  <c r="D16" i="9"/>
  <c r="E16" i="9"/>
  <c r="F16" i="9"/>
  <c r="G16" i="9"/>
  <c r="H16" i="9"/>
  <c r="I16" i="9"/>
  <c r="J16" i="9"/>
  <c r="A17" i="9"/>
  <c r="B17" i="9"/>
  <c r="C17" i="9"/>
  <c r="D17" i="9"/>
  <c r="E17" i="9"/>
  <c r="F17" i="9"/>
  <c r="G17" i="9"/>
  <c r="H17" i="9"/>
  <c r="I17" i="9"/>
  <c r="J17" i="9"/>
  <c r="A18" i="9"/>
  <c r="B18" i="9"/>
  <c r="C18" i="9"/>
  <c r="D18" i="9"/>
  <c r="E18" i="9"/>
  <c r="F18" i="9"/>
  <c r="G18" i="9"/>
  <c r="H18" i="9"/>
  <c r="I18" i="9"/>
  <c r="J18" i="9"/>
  <c r="A19" i="9"/>
  <c r="B19" i="9"/>
  <c r="C19" i="9"/>
  <c r="D19" i="9"/>
  <c r="E19" i="9"/>
  <c r="F19" i="9"/>
  <c r="G19" i="9"/>
  <c r="H19" i="9"/>
  <c r="I19" i="9"/>
  <c r="J19" i="9"/>
  <c r="A20" i="9"/>
  <c r="B20" i="9"/>
  <c r="C20" i="9"/>
  <c r="D20" i="9"/>
  <c r="E20" i="9"/>
  <c r="F20" i="9"/>
  <c r="G20" i="9"/>
  <c r="H20" i="9"/>
  <c r="I20" i="9"/>
  <c r="J20" i="9"/>
  <c r="A21" i="9"/>
  <c r="B21" i="9"/>
  <c r="C21" i="9"/>
  <c r="D21" i="9"/>
  <c r="E21" i="9"/>
  <c r="F21" i="9"/>
  <c r="G21" i="9"/>
  <c r="H21" i="9"/>
  <c r="I21" i="9"/>
  <c r="J21" i="9"/>
  <c r="A22" i="9"/>
  <c r="B22" i="9"/>
  <c r="C22" i="9"/>
  <c r="D22" i="9"/>
  <c r="E22" i="9"/>
  <c r="F22" i="9"/>
  <c r="G22" i="9"/>
  <c r="H22" i="9"/>
  <c r="I22" i="9"/>
  <c r="J22" i="9"/>
  <c r="A23" i="9"/>
  <c r="B23" i="9"/>
  <c r="C23" i="9"/>
  <c r="D23" i="9"/>
  <c r="E23" i="9"/>
  <c r="F23" i="9"/>
  <c r="G23" i="9"/>
  <c r="H23" i="9"/>
  <c r="I23" i="9"/>
  <c r="J23" i="9"/>
  <c r="A24" i="9"/>
  <c r="B24" i="9"/>
  <c r="C24" i="9"/>
  <c r="D24" i="9"/>
  <c r="E24" i="9"/>
  <c r="F24" i="9"/>
  <c r="G24" i="9"/>
  <c r="H24" i="9"/>
  <c r="I24" i="9"/>
  <c r="J24" i="9"/>
  <c r="I10" i="1"/>
  <c r="N44" i="1"/>
  <c r="K10" i="1" l="1"/>
  <c r="E28" i="1"/>
  <c r="E25" i="1"/>
  <c r="E20" i="1"/>
  <c r="E30" i="1"/>
  <c r="M10" i="1"/>
  <c r="N10" i="1" s="1"/>
  <c r="D12" i="1"/>
  <c r="E10" i="1"/>
  <c r="D26" i="1"/>
  <c r="E21" i="1"/>
  <c r="E23" i="1"/>
  <c r="E29" i="1"/>
  <c r="E31" i="1"/>
  <c r="D14" i="1"/>
  <c r="D28" i="1"/>
  <c r="D18" i="1"/>
  <c r="D30" i="1"/>
  <c r="D21" i="1"/>
  <c r="B21" i="1" s="1"/>
  <c r="D35" i="1"/>
  <c r="D29" i="1"/>
  <c r="F29" i="1" s="1"/>
  <c r="H29" i="1" s="1"/>
  <c r="K29" i="1" s="1"/>
  <c r="D19" i="1"/>
  <c r="D20" i="1"/>
  <c r="D34" i="1"/>
  <c r="D11" i="1"/>
  <c r="D22" i="1"/>
  <c r="E15" i="1"/>
  <c r="D13" i="1"/>
  <c r="D27" i="1"/>
  <c r="E22" i="1"/>
  <c r="E24" i="1"/>
  <c r="E17" i="1"/>
  <c r="E33" i="1"/>
  <c r="F33" i="1" s="1"/>
  <c r="H33" i="1" s="1"/>
  <c r="K33" i="1" s="1"/>
  <c r="E12" i="1"/>
  <c r="D15" i="1"/>
  <c r="D23" i="1"/>
  <c r="D31" i="1"/>
  <c r="E18" i="1"/>
  <c r="E26" i="1"/>
  <c r="E34" i="1"/>
  <c r="F34" i="1" s="1"/>
  <c r="H34" i="1" s="1"/>
  <c r="K34" i="1" s="1"/>
  <c r="E32" i="1"/>
  <c r="E11" i="1"/>
  <c r="E13" i="1"/>
  <c r="D16" i="1"/>
  <c r="D24" i="1"/>
  <c r="D32" i="1"/>
  <c r="E19" i="1"/>
  <c r="E27" i="1"/>
  <c r="E35" i="1"/>
  <c r="E16" i="1"/>
  <c r="E14" i="1"/>
  <c r="D17" i="1"/>
  <c r="D25" i="1"/>
  <c r="F26" i="1" l="1"/>
  <c r="H26" i="1" s="1"/>
  <c r="K26" i="1" s="1"/>
  <c r="F32" i="1"/>
  <c r="H32" i="1" s="1"/>
  <c r="K32" i="1" s="1"/>
  <c r="F28" i="1"/>
  <c r="H28" i="1" s="1"/>
  <c r="K28" i="1" s="1"/>
  <c r="F16" i="1"/>
  <c r="F31" i="1"/>
  <c r="H31" i="1" s="1"/>
  <c r="K31" i="1" s="1"/>
  <c r="B25" i="1"/>
  <c r="B11" i="1"/>
  <c r="F12" i="1"/>
  <c r="F35" i="1"/>
  <c r="H35" i="1" s="1"/>
  <c r="K35" i="1" s="1"/>
  <c r="B23" i="1"/>
  <c r="F27" i="1"/>
  <c r="H27" i="1" s="1"/>
  <c r="K27" i="1" s="1"/>
  <c r="F30" i="1"/>
  <c r="H30" i="1" s="1"/>
  <c r="K30" i="1" s="1"/>
  <c r="F14" i="1"/>
  <c r="F11" i="1"/>
  <c r="B14" i="1"/>
  <c r="B16" i="1"/>
  <c r="F23" i="1"/>
  <c r="H23" i="1" s="1"/>
  <c r="K23" i="1" s="1"/>
  <c r="F25" i="1"/>
  <c r="H25" i="1" s="1"/>
  <c r="K25" i="1" s="1"/>
  <c r="F15" i="1"/>
  <c r="B13" i="1"/>
  <c r="B17" i="1"/>
  <c r="B19" i="1"/>
  <c r="B24" i="1"/>
  <c r="F21" i="1"/>
  <c r="B22" i="1"/>
  <c r="B12" i="1"/>
  <c r="F22" i="1"/>
  <c r="F13" i="1"/>
  <c r="B15" i="1"/>
  <c r="F19" i="1"/>
  <c r="B20" i="1"/>
  <c r="F20" i="1"/>
  <c r="F17" i="1"/>
  <c r="H16" i="1"/>
  <c r="F24" i="1"/>
  <c r="H24" i="1" s="1"/>
  <c r="K24" i="1" s="1"/>
  <c r="F18" i="1"/>
  <c r="B18" i="1"/>
  <c r="H11" i="1" l="1"/>
  <c r="I11" i="1" s="1"/>
  <c r="H14" i="1"/>
  <c r="H22" i="1"/>
  <c r="H15" i="1"/>
  <c r="H13" i="1"/>
  <c r="H21" i="1"/>
  <c r="H12" i="1"/>
  <c r="K12" i="1" s="1"/>
  <c r="B26" i="1"/>
  <c r="K14" i="1"/>
  <c r="H18" i="1"/>
  <c r="K21" i="1"/>
  <c r="K22" i="1"/>
  <c r="K16" i="1"/>
  <c r="H20" i="1"/>
  <c r="H17" i="1"/>
  <c r="H19" i="1"/>
  <c r="K13" i="1" l="1"/>
  <c r="K11" i="1"/>
  <c r="K15" i="1"/>
  <c r="K20" i="1"/>
  <c r="K19" i="1"/>
  <c r="K38" i="1"/>
  <c r="K17" i="1"/>
  <c r="K18" i="1"/>
  <c r="I12" i="1"/>
  <c r="M11" i="1"/>
  <c r="N11" i="1" s="1"/>
  <c r="K36" i="1" l="1"/>
  <c r="M12" i="1"/>
  <c r="N12" i="1" s="1"/>
  <c r="I13" i="1"/>
  <c r="I14" i="1" l="1"/>
  <c r="M13" i="1"/>
  <c r="N13" i="1" s="1"/>
  <c r="I15" i="1" l="1"/>
  <c r="M14" i="1"/>
  <c r="N14" i="1" s="1"/>
  <c r="M15" i="1" l="1"/>
  <c r="N15" i="1" s="1"/>
  <c r="I16" i="1"/>
  <c r="M16" i="1" l="1"/>
  <c r="N16" i="1" s="1"/>
  <c r="I17" i="1"/>
  <c r="I18" i="1" l="1"/>
  <c r="M17" i="1"/>
  <c r="N17" i="1" s="1"/>
  <c r="I19" i="1" l="1"/>
  <c r="M18" i="1"/>
  <c r="N18" i="1" s="1"/>
  <c r="M19" i="1" l="1"/>
  <c r="N19" i="1" s="1"/>
  <c r="I20" i="1"/>
  <c r="I21" i="1" l="1"/>
  <c r="M20" i="1"/>
  <c r="N20" i="1" s="1"/>
  <c r="I22" i="1" l="1"/>
  <c r="M21" i="1"/>
  <c r="N21" i="1" s="1"/>
  <c r="I23" i="1" l="1"/>
  <c r="M22" i="1"/>
  <c r="N22" i="1" s="1"/>
  <c r="I24" i="1" l="1"/>
  <c r="M23" i="1"/>
  <c r="N23" i="1" s="1"/>
  <c r="M24" i="1" l="1"/>
  <c r="N24" i="1" s="1"/>
  <c r="I25" i="1"/>
  <c r="M25" i="1" l="1"/>
  <c r="N25" i="1" s="1"/>
  <c r="I26" i="1"/>
  <c r="M26" i="1" l="1"/>
  <c r="N26" i="1" s="1"/>
  <c r="I27" i="1"/>
  <c r="M27" i="1" l="1"/>
  <c r="N27" i="1" s="1"/>
  <c r="I28" i="1"/>
  <c r="M28" i="1" l="1"/>
  <c r="N28" i="1" s="1"/>
  <c r="I29" i="1"/>
  <c r="M29" i="1" l="1"/>
  <c r="N29" i="1" s="1"/>
  <c r="I30" i="1"/>
  <c r="I31" i="1" l="1"/>
  <c r="M30" i="1"/>
  <c r="N30" i="1" s="1"/>
  <c r="M31" i="1" l="1"/>
  <c r="N31" i="1" s="1"/>
  <c r="I32" i="1"/>
  <c r="M32" i="1" l="1"/>
  <c r="N32" i="1" s="1"/>
  <c r="I33" i="1"/>
  <c r="I34" i="1" l="1"/>
  <c r="M33" i="1"/>
  <c r="N33" i="1" s="1"/>
  <c r="M34" i="1" l="1"/>
  <c r="I35" i="1"/>
  <c r="M35" i="1" s="1"/>
  <c r="N35" i="1" s="1"/>
  <c r="N34" i="1" l="1"/>
  <c r="K40" i="1"/>
  <c r="K41" i="1"/>
</calcChain>
</file>

<file path=xl/connections.xml><?xml version="1.0" encoding="utf-8"?>
<connections xmlns="http://schemas.openxmlformats.org/spreadsheetml/2006/main">
  <connection id="1" sourceFile="C:\Users\Nuno\Dropbox\Porjecto\informção enviada pelo CV\AS Vagos B_Diagrama Carga_com esquema de cores e com a sugestão do prof_fim_27_05.xlsm" odcFile="C:\Users\Nuno\Documents\As minhas origens de dados\AS Vagos B_Diagrama Carga_com esquema de cores e com a sugestão do prof_fim_27_05 Folha1$.od.odc" keepAlive="1" name="AS Vagos B_Diagrama Carga_com esquema de cores e com a sugestão do prof_fim_27_05 Folha1$.od" type="5" refreshedVersion="4" background="1" saveData="1">
    <dbPr connection="Provider=Microsoft.ACE.OLEDB.12.0;User ID=Admin;Data Source=C:\Users\Nuno\Dropbox\Porjecto\informção enviada pelo CV\AS Vagos B_Diagrama Carga_com esquema de cores e com a sugestão do prof_fim_27_05.xlsm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olha1$" commandType="3"/>
  </connection>
</connections>
</file>

<file path=xl/sharedStrings.xml><?xml version="1.0" encoding="utf-8"?>
<sst xmlns="http://schemas.openxmlformats.org/spreadsheetml/2006/main" count="121" uniqueCount="80">
  <si>
    <t>Ano</t>
  </si>
  <si>
    <t>(kWh/ano)</t>
  </si>
  <si>
    <t>cash-flow (€)</t>
  </si>
  <si>
    <t>Saldo Acumulado (€)</t>
  </si>
  <si>
    <t>-</t>
  </si>
  <si>
    <t>VAL</t>
  </si>
  <si>
    <t>TIR</t>
  </si>
  <si>
    <t xml:space="preserve">Taxa Interna de Retorno (TIR) </t>
  </si>
  <si>
    <t xml:space="preserve">Tempo de Retorno do Investimento (Payback). </t>
  </si>
  <si>
    <t xml:space="preserve">Parâmetros de viabilidade económica: </t>
  </si>
  <si>
    <t xml:space="preserve">Valor Actual Líquido de um Investimento (VAL), </t>
  </si>
  <si>
    <t xml:space="preserve">O Valor Actual Líquido (VAL), ou Balanço Actualizado (BA), é a diferença entre as entradas e as saídas monetárias, designados de fluxos monetários (cash-flow), </t>
  </si>
  <si>
    <t>atualizados durante a vida útil do empreendimento. O critério de avaliação do VAL depende do sinal do seu resultado</t>
  </si>
  <si>
    <t>Se este for positivo o projecto é viável, se for nulo existe uma elevada probabilidade do projecto ser inviável</t>
  </si>
  <si>
    <t xml:space="preserve">Se o VAL for negativo indica que o projecto é inviável. Quanto maior a taxa de actualização utilizada no cálculo do VAL, </t>
  </si>
  <si>
    <t xml:space="preserve">menor será o VAL obtido, uma vez que se está a exigir uma maior rendibilidade ao projecto em análise. </t>
  </si>
  <si>
    <r>
      <t xml:space="preserve">Cf - </t>
    </r>
    <r>
      <rPr>
        <i/>
        <sz val="12"/>
        <rFont val="Times New Roman"/>
        <family val="1"/>
      </rPr>
      <t>cash-flow</t>
    </r>
    <r>
      <rPr>
        <sz val="12"/>
        <rFont val="Times New Roman"/>
        <family val="1"/>
      </rPr>
      <t xml:space="preserve"> no período j; C0 - investimento no ano zero; d - é a taxa de actualização do capital para o mesmo período; n - a vida útil do investimento</t>
    </r>
  </si>
  <si>
    <t>A TIR é a taxa que aplicada na expressão do VAL torna o resultado nulo</t>
  </si>
  <si>
    <t>A avaliação TIR situa imediatamente o interesse do empreendimento na escala de avaliação do mercado financeiro, o que não acontece com o VAL</t>
  </si>
  <si>
    <t xml:space="preserve">A obtenção de uma TIR superior à taxa de actualização considerada no cálculo do VAL significa que o projecto consegue gerar uma taxa de retorno superior ao custo de oportunidade do capital, pelo que estamos em princípio na presença de um projecto economicamente viável. </t>
  </si>
  <si>
    <t>Uma TIR inferior à taxa de actualização significa que a rendibilidade mínima não é atingida indicando que o projecto deve ser descartado</t>
  </si>
  <si>
    <t>d - taxa que aplicada na expressão  anula o VAL.</t>
  </si>
  <si>
    <t>PB</t>
  </si>
  <si>
    <t>CF actualizado</t>
  </si>
  <si>
    <t>Nº de períodos</t>
  </si>
  <si>
    <t>Custo(€/kWh)</t>
  </si>
  <si>
    <t xml:space="preserve">Taxa de atualização </t>
  </si>
  <si>
    <t>Produção</t>
  </si>
  <si>
    <t>Receita anual (€/ano)</t>
  </si>
  <si>
    <t>Custos Manutenção     (€/ano)</t>
  </si>
  <si>
    <t>Ano 2014 €/Mwh</t>
  </si>
  <si>
    <t>F2</t>
  </si>
  <si>
    <t>F3</t>
  </si>
  <si>
    <t>F4</t>
  </si>
  <si>
    <t>F5</t>
  </si>
  <si>
    <t>F6</t>
  </si>
  <si>
    <t>Ano 2015 €/Mwh</t>
  </si>
  <si>
    <t>F8</t>
  </si>
  <si>
    <t>F9</t>
  </si>
  <si>
    <t>F10</t>
  </si>
  <si>
    <t>F11</t>
  </si>
  <si>
    <t>F12</t>
  </si>
  <si>
    <t>Média (2014-2015)€/Mwh</t>
  </si>
  <si>
    <t>F14</t>
  </si>
  <si>
    <t>F15</t>
  </si>
  <si>
    <t>F16</t>
  </si>
  <si>
    <t>F17</t>
  </si>
  <si>
    <t>F18</t>
  </si>
  <si>
    <t>F19</t>
  </si>
  <si>
    <t>F20</t>
  </si>
  <si>
    <t>Mês</t>
  </si>
  <si>
    <t>Jan</t>
  </si>
  <si>
    <t>Wh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</si>
  <si>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</si>
  <si>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</si>
  <si>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</si>
  <si>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</si>
  <si>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</si>
  <si>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</si>
  <si>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</si>
  <si>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</si>
  <si>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</si>
  <si>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</si>
  <si>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</si>
  <si>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Média </t>
  </si>
  <si>
    <t>kWh</t>
  </si>
  <si>
    <t xml:space="preserve">Fonte : http://www.omie.es/reports/index.php?report_id=311&amp;lang=pt# </t>
  </si>
  <si>
    <t>O quadro seguinte apresenta o valor associado à recuperação dos custos decorrentes de política energética, de sustentabilidade ou de interesse económico geral (VCieg,t), em € por kW, apurado para 2016, nos termos do Decreto-Lei n.º 153/2014, de 20 de outu</t>
  </si>
  <si>
    <t>Nível de tensão / Tipo de fornecimento</t>
  </si>
  <si>
    <t xml:space="preserve">AT               </t>
  </si>
  <si>
    <t xml:space="preserve">MT                   </t>
  </si>
  <si>
    <t xml:space="preserve">BTE                   </t>
  </si>
  <si>
    <t xml:space="preserve">BTN &gt; 20,7 kVA                  </t>
  </si>
  <si>
    <t xml:space="preserve">BTN  20,7 kVA                  </t>
  </si>
  <si>
    <t>Remuneração da Energia Proveniente das UPAC</t>
  </si>
  <si>
    <t xml:space="preserve">
R_uPAC,n=Rremuneração no ano n,
E_fornecida,n=energia fornecida no ano n,
OMIE =Média aritmética dos preços de fecho de mercado OMIE
</t>
  </si>
  <si>
    <t xml:space="preserve">Foi utilizado uma taxa de degradação do equipamento da 5% a cada 5 anos </t>
  </si>
  <si>
    <t xml:space="preserve">Nota </t>
  </si>
  <si>
    <t>..\informção enviada pelo CV\AS Vagos B_Diagrama Carga_FINAL.xlsm</t>
  </si>
  <si>
    <t xml:space="preserve">Taxa de atualização faz variar o VAL visto que os fluxos de caixa ocorrem em momentos diferentes no tempo, não os poderíamos simplesmente adiciona-los. Teremos então de utilizar uma taxa de desconto para calcular o valor de todos os fluxos de caixa no momento presente.
Desse modo poderemos variar a nossa taxa de atualização e veremos qual até que taxa de atualização o nosso projeto será viável. 
VAL&gt;0 projeto viável 
VAL&lt;0 projeto inviável
Projeto viável até Taxa de atualização de10%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</si>
</sst>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[Red]\-#,##0\ "/>
  </numFmts>
  <fonts count="13" x14ac:knownFonts="1">
    <font>
      <sz val="10"/>
      <name val="Arial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Times New Roman"/>
      <family val="1"/>
    </font>
    <font>
      <sz val="11"/>
      <name val="Times New Roman"/>
      <family val="1"/>
    </font>
    <font>
      <b/>
      <sz val="10"/>
      <name val="Arial"/>
      <family val="2"/>
    </font>
    <font>
      <b/>
      <sz val="10"/>
      <color indexed="8"/>
      <name val="Arial"/>
      <family val="2"/>
    </font>
    <font>
      <i/>
      <sz val="12"/>
      <name val="Times New Roman"/>
      <family val="1"/>
    </font>
    <font>
      <sz val="11"/>
      <name val="Arial"/>
      <family val="2"/>
    </font>
    <font>
      <u/>
      <sz val="10"/>
      <color theme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57">
    <xf numFmtId="0" fontId="0" fillId="0" borderId="0" xfId="0"/>
    <xf numFmtId="0" fontId="2" fillId="2" borderId="0" xfId="0" applyFont="1" applyFill="1" applyAlignment="1">
      <alignment horizontal="center" wrapText="1"/>
    </xf>
    <xf numFmtId="0" fontId="0" fillId="2" borderId="0" xfId="0" applyFill="1" applyAlignment="1">
      <alignment wrapText="1"/>
    </xf>
    <xf numFmtId="0" fontId="1" fillId="0" borderId="0" xfId="0" applyFont="1" applyAlignment="1">
      <alignment wrapText="1"/>
    </xf>
    <xf numFmtId="0" fontId="3" fillId="2" borderId="0" xfId="0" applyFont="1" applyFill="1"/>
    <xf numFmtId="0" fontId="0" fillId="2" borderId="0" xfId="0" applyFill="1" applyBorder="1" applyAlignment="1">
      <alignment wrapText="1"/>
    </xf>
    <xf numFmtId="0" fontId="3" fillId="2" borderId="1" xfId="0" applyFont="1" applyFill="1" applyBorder="1" applyAlignment="1">
      <alignment horizontal="center"/>
    </xf>
    <xf numFmtId="4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" fontId="3" fillId="2" borderId="1" xfId="0" applyNumberFormat="1" applyFont="1" applyFill="1" applyBorder="1" applyAlignment="1">
      <alignment horizontal="center"/>
    </xf>
    <xf numFmtId="0" fontId="6" fillId="0" borderId="0" xfId="0" applyFont="1"/>
    <xf numFmtId="0" fontId="0" fillId="0" borderId="0" xfId="0" applyFill="1"/>
    <xf numFmtId="0" fontId="8" fillId="0" borderId="0" xfId="0" applyFont="1"/>
    <xf numFmtId="0" fontId="9" fillId="2" borderId="0" xfId="0" applyFont="1" applyFill="1"/>
    <xf numFmtId="4" fontId="4" fillId="2" borderId="0" xfId="0" applyNumberFormat="1" applyFont="1" applyFill="1" applyBorder="1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justify" vertical="center"/>
    </xf>
    <xf numFmtId="0" fontId="7" fillId="0" borderId="0" xfId="0" applyFont="1" applyAlignment="1">
      <alignment horizontal="right" vertical="center"/>
    </xf>
    <xf numFmtId="164" fontId="4" fillId="0" borderId="0" xfId="0" applyNumberFormat="1" applyFont="1"/>
    <xf numFmtId="4" fontId="0" fillId="0" borderId="0" xfId="0" applyNumberFormat="1"/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9" fillId="2" borderId="2" xfId="0" applyFont="1" applyFill="1" applyBorder="1"/>
    <xf numFmtId="0" fontId="0" fillId="0" borderId="0" xfId="0" applyFill="1" applyAlignment="1">
      <alignment horizontal="center" vertical="center"/>
    </xf>
    <xf numFmtId="0" fontId="2" fillId="2" borderId="3" xfId="0" applyFont="1" applyFill="1" applyBorder="1" applyAlignment="1">
      <alignment horizontal="center" wrapText="1"/>
    </xf>
    <xf numFmtId="4" fontId="4" fillId="4" borderId="1" xfId="0" applyNumberFormat="1" applyFont="1" applyFill="1" applyBorder="1"/>
    <xf numFmtId="4" fontId="3" fillId="5" borderId="1" xfId="0" applyNumberFormat="1" applyFont="1" applyFill="1" applyBorder="1" applyAlignment="1">
      <alignment horizontal="center"/>
    </xf>
    <xf numFmtId="4" fontId="4" fillId="5" borderId="1" xfId="0" applyNumberFormat="1" applyFont="1" applyFill="1" applyBorder="1" applyAlignment="1">
      <alignment horizontal="center"/>
    </xf>
    <xf numFmtId="0" fontId="0" fillId="0" borderId="0" xfId="0" applyAlignment="1">
      <alignment vertical="top" wrapText="1"/>
    </xf>
    <xf numFmtId="4" fontId="4" fillId="6" borderId="1" xfId="0" applyNumberFormat="1" applyFont="1" applyFill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9" fontId="0" fillId="9" borderId="0" xfId="0" applyNumberFormat="1" applyFill="1"/>
    <xf numFmtId="2" fontId="3" fillId="2" borderId="1" xfId="0" applyNumberFormat="1" applyFont="1" applyFill="1" applyBorder="1" applyAlignment="1">
      <alignment horizontal="center"/>
    </xf>
    <xf numFmtId="2" fontId="4" fillId="3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4" fillId="10" borderId="1" xfId="0" applyFont="1" applyFill="1" applyBorder="1" applyAlignment="1">
      <alignment horizontal="center"/>
    </xf>
    <xf numFmtId="0" fontId="12" fillId="0" borderId="0" xfId="1"/>
    <xf numFmtId="0" fontId="4" fillId="6" borderId="1" xfId="0" applyFont="1" applyFill="1" applyBorder="1" applyAlignment="1">
      <alignment horizontal="center"/>
    </xf>
    <xf numFmtId="2" fontId="4" fillId="6" borderId="1" xfId="0" applyNumberFormat="1" applyFont="1" applyFill="1" applyBorder="1" applyAlignment="1">
      <alignment horizontal="center"/>
    </xf>
    <xf numFmtId="2" fontId="3" fillId="6" borderId="1" xfId="0" applyNumberFormat="1" applyFont="1" applyFill="1" applyBorder="1" applyAlignment="1">
      <alignment horizontal="center"/>
    </xf>
    <xf numFmtId="4" fontId="3" fillId="6" borderId="1" xfId="0" applyNumberFormat="1" applyFont="1" applyFill="1" applyBorder="1" applyAlignment="1">
      <alignment horizontal="center"/>
    </xf>
    <xf numFmtId="0" fontId="4" fillId="3" borderId="0" xfId="0" applyFont="1" applyFill="1" applyAlignment="1">
      <alignment horizontal="center" wrapText="1"/>
    </xf>
    <xf numFmtId="0" fontId="0" fillId="3" borderId="0" xfId="0" applyFill="1" applyAlignment="1">
      <alignment horizontal="center" wrapText="1"/>
    </xf>
    <xf numFmtId="0" fontId="11" fillId="7" borderId="0" xfId="0" applyFont="1" applyFill="1" applyAlignment="1">
      <alignment horizontal="center" vertical="top" wrapText="1"/>
    </xf>
    <xf numFmtId="0" fontId="4" fillId="8" borderId="0" xfId="0" applyFont="1" applyFill="1" applyAlignment="1">
      <alignment horizontal="left" vertical="top" wrapText="1"/>
    </xf>
    <xf numFmtId="0" fontId="0" fillId="8" borderId="0" xfId="0" applyFill="1" applyAlignment="1">
      <alignment horizontal="left" vertical="top" wrapText="1"/>
    </xf>
    <xf numFmtId="0" fontId="2" fillId="2" borderId="3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542925</xdr:colOff>
      <xdr:row>10</xdr:row>
      <xdr:rowOff>57150</xdr:rowOff>
    </xdr:from>
    <xdr:to>
      <xdr:col>3</xdr:col>
      <xdr:colOff>409575</xdr:colOff>
      <xdr:row>12</xdr:row>
      <xdr:rowOff>171450</xdr:rowOff>
    </xdr:to>
    <xdr:pic>
      <xdr:nvPicPr>
        <xdr:cNvPr id="4449" name="Imagem 9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" y="1828800"/>
          <a:ext cx="16954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19</xdr:row>
      <xdr:rowOff>0</xdr:rowOff>
    </xdr:from>
    <xdr:to>
      <xdr:col>3</xdr:col>
      <xdr:colOff>180975</xdr:colOff>
      <xdr:row>22</xdr:row>
      <xdr:rowOff>28575</xdr:rowOff>
    </xdr:to>
    <xdr:pic>
      <xdr:nvPicPr>
        <xdr:cNvPr id="4450" name="Imagem 20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71875"/>
          <a:ext cx="20097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50</xdr:row>
      <xdr:rowOff>57150</xdr:rowOff>
    </xdr:from>
    <xdr:to>
      <xdr:col>8</xdr:col>
      <xdr:colOff>104775</xdr:colOff>
      <xdr:row>51</xdr:row>
      <xdr:rowOff>123825</xdr:rowOff>
    </xdr:to>
    <xdr:pic>
      <xdr:nvPicPr>
        <xdr:cNvPr id="1044" name="Imagem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0" y="8629650"/>
          <a:ext cx="24574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Porjecto/inform&#231;&#227;o%20enviada%20pelo%20CV/AS%20Vagos%20B_Diagrama%20Carga_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262305_Repsol_Portuguesa_SA"/>
      <sheetName val="Janeiro"/>
      <sheetName val="Fevereiro "/>
      <sheetName val="Março"/>
      <sheetName val="Abril "/>
      <sheetName val="Maio "/>
      <sheetName val="Junho "/>
      <sheetName val="Julho"/>
      <sheetName val="Agosto"/>
      <sheetName val="Setembro "/>
      <sheetName val="Outubro "/>
      <sheetName val="Novembro "/>
      <sheetName val="Dezembro "/>
      <sheetName val="Tarifas "/>
      <sheetName val="Custo anual"/>
      <sheetName val="Cálulos"/>
      <sheetName val="Cenários "/>
      <sheetName val=" Custo anual atualizado"/>
      <sheetName val="Orçamento"/>
      <sheetName val="OMIE"/>
      <sheetName val="Graficos do payba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3">
          <cell r="H13">
            <v>51210.040500000003</v>
          </cell>
        </row>
      </sheetData>
      <sheetData sheetId="19">
        <row r="1">
          <cell r="A1" t="str">
            <v>Ano 2015 €/Mwh</v>
          </cell>
        </row>
        <row r="2">
          <cell r="A2" t="str">
            <v>Mês</v>
          </cell>
          <cell r="B2" t="str">
            <v>Preço médio aritmético de Espanha</v>
          </cell>
          <cell r="C2" t="str">
            <v>Preço médio aritmético de Portugal</v>
          </cell>
          <cell r="D2" t="str">
            <v>Energia total de aquisição casada Mercado Ibérico</v>
          </cell>
          <cell r="E2" t="str">
            <v>Energia total com bilaterais</v>
          </cell>
          <cell r="F2" t="str">
            <v>Preço médio aritmético de Portugal [2014-2015] €/kwh</v>
          </cell>
          <cell r="G2" t="str">
            <v>Energia diaria dísponivel após os carregamentos   [kWh]</v>
          </cell>
          <cell r="I2" t="str">
            <v xml:space="preserve">Energia restante mensal após os carregamentos [kWh] </v>
          </cell>
        </row>
        <row r="3">
          <cell r="A3" t="str">
            <v>Jan</v>
          </cell>
          <cell r="B3">
            <v>51.6</v>
          </cell>
          <cell r="C3">
            <v>51.82</v>
          </cell>
          <cell r="D3">
            <v>20099</v>
          </cell>
          <cell r="E3">
            <v>26782</v>
          </cell>
          <cell r="F3">
            <v>5.1819999999999998E-2</v>
          </cell>
          <cell r="G3">
            <v>0</v>
          </cell>
          <cell r="I3">
            <v>0</v>
          </cell>
        </row>
        <row r="4">
          <cell r="A4" t="str">
            <v>Fev</v>
          </cell>
          <cell r="B4">
            <v>42.57</v>
          </cell>
          <cell r="C4">
            <v>42.57</v>
          </cell>
          <cell r="D4">
            <v>18192</v>
          </cell>
          <cell r="E4">
            <v>25065</v>
          </cell>
          <cell r="F4">
            <v>4.2570000000000004E-2</v>
          </cell>
          <cell r="G4">
            <v>65.806428571428569</v>
          </cell>
          <cell r="I4">
            <v>1842.58</v>
          </cell>
        </row>
        <row r="5">
          <cell r="A5" t="str">
            <v>Mar</v>
          </cell>
          <cell r="B5">
            <v>43.13</v>
          </cell>
          <cell r="C5">
            <v>43.22</v>
          </cell>
          <cell r="D5">
            <v>18008</v>
          </cell>
          <cell r="E5">
            <v>25215</v>
          </cell>
          <cell r="F5">
            <v>4.3220000000000001E-2</v>
          </cell>
          <cell r="G5">
            <v>283.39354838709681</v>
          </cell>
          <cell r="I5">
            <v>8785.2000000000007</v>
          </cell>
        </row>
        <row r="6">
          <cell r="A6" t="str">
            <v>Abr</v>
          </cell>
          <cell r="B6">
            <v>45.34</v>
          </cell>
          <cell r="C6">
            <v>45.49</v>
          </cell>
          <cell r="D6">
            <v>16655</v>
          </cell>
          <cell r="E6">
            <v>22733</v>
          </cell>
          <cell r="F6">
            <v>4.5490000000000003E-2</v>
          </cell>
          <cell r="G6">
            <v>492.33566666666661</v>
          </cell>
          <cell r="I6">
            <v>14770.069999999998</v>
          </cell>
        </row>
        <row r="7">
          <cell r="A7" t="str">
            <v>Mai</v>
          </cell>
          <cell r="B7">
            <v>45.12</v>
          </cell>
          <cell r="C7">
            <v>45.18</v>
          </cell>
          <cell r="D7">
            <v>18072</v>
          </cell>
          <cell r="E7">
            <v>23128</v>
          </cell>
          <cell r="F7">
            <v>4.5179999999999998E-2</v>
          </cell>
          <cell r="G7">
            <v>560.31064516129027</v>
          </cell>
          <cell r="I7">
            <v>17369.629999999997</v>
          </cell>
        </row>
        <row r="8">
          <cell r="A8" t="str">
            <v>Jun</v>
          </cell>
          <cell r="B8">
            <v>54.73</v>
          </cell>
          <cell r="C8">
            <v>54.74</v>
          </cell>
          <cell r="D8">
            <v>19133</v>
          </cell>
          <cell r="E8">
            <v>23212</v>
          </cell>
          <cell r="F8">
            <v>5.4740000000000004E-2</v>
          </cell>
          <cell r="G8">
            <v>747.38966666666659</v>
          </cell>
          <cell r="I8">
            <v>22421.69</v>
          </cell>
        </row>
        <row r="9">
          <cell r="A9" t="str">
            <v>Jul</v>
          </cell>
          <cell r="B9">
            <v>59.55</v>
          </cell>
          <cell r="C9">
            <v>59.61</v>
          </cell>
          <cell r="D9">
            <v>21240</v>
          </cell>
          <cell r="E9">
            <v>26645</v>
          </cell>
          <cell r="F9">
            <v>5.9609999999999996E-2</v>
          </cell>
          <cell r="G9">
            <v>741.82677419354832</v>
          </cell>
          <cell r="I9">
            <v>22996.629999999997</v>
          </cell>
        </row>
        <row r="10">
          <cell r="A10" t="str">
            <v>Ago</v>
          </cell>
          <cell r="B10">
            <v>55.59</v>
          </cell>
          <cell r="C10">
            <v>55.59</v>
          </cell>
          <cell r="D10">
            <v>18869</v>
          </cell>
          <cell r="E10">
            <v>24226</v>
          </cell>
          <cell r="F10">
            <v>5.5590000000000001E-2</v>
          </cell>
          <cell r="G10">
            <v>574.74709677419355</v>
          </cell>
          <cell r="I10">
            <v>17817.16</v>
          </cell>
        </row>
        <row r="11">
          <cell r="A11" t="str">
            <v>Set</v>
          </cell>
          <cell r="B11">
            <v>51.88</v>
          </cell>
          <cell r="C11">
            <v>51.92</v>
          </cell>
          <cell r="D11">
            <v>17575</v>
          </cell>
          <cell r="E11">
            <v>22821</v>
          </cell>
          <cell r="F11">
            <v>5.1920000000000001E-2</v>
          </cell>
          <cell r="G11">
            <v>377.55166666666662</v>
          </cell>
          <cell r="I11">
            <v>11326.55</v>
          </cell>
        </row>
        <row r="12">
          <cell r="A12" t="str">
            <v>Out</v>
          </cell>
          <cell r="B12">
            <v>49.9</v>
          </cell>
          <cell r="C12">
            <v>49.89</v>
          </cell>
          <cell r="D12">
            <v>18506</v>
          </cell>
          <cell r="E12">
            <v>22959</v>
          </cell>
          <cell r="F12">
            <v>4.9890000000000004E-2</v>
          </cell>
          <cell r="G12">
            <v>169.00806451612902</v>
          </cell>
          <cell r="I12">
            <v>5239.25</v>
          </cell>
        </row>
        <row r="13">
          <cell r="A13" t="str">
            <v>Nov</v>
          </cell>
          <cell r="B13">
            <v>51.2</v>
          </cell>
          <cell r="C13">
            <v>51.46</v>
          </cell>
          <cell r="D13">
            <v>19118</v>
          </cell>
          <cell r="E13">
            <v>23321</v>
          </cell>
          <cell r="F13">
            <v>5.1459999999999999E-2</v>
          </cell>
          <cell r="G13">
            <v>49.478333333333325</v>
          </cell>
          <cell r="I13">
            <v>1484.3499999999997</v>
          </cell>
        </row>
        <row r="14">
          <cell r="A14" t="str">
            <v>Dez</v>
          </cell>
          <cell r="B14">
            <v>52.61</v>
          </cell>
          <cell r="C14">
            <v>52.92</v>
          </cell>
          <cell r="D14">
            <v>20157</v>
          </cell>
          <cell r="E14">
            <v>24923</v>
          </cell>
          <cell r="F14">
            <v>5.2920000000000002E-2</v>
          </cell>
          <cell r="G14">
            <v>0</v>
          </cell>
          <cell r="I14">
            <v>0</v>
          </cell>
        </row>
        <row r="15">
          <cell r="E15" t="str">
            <v>Media a que a eletrecidade e paga</v>
          </cell>
          <cell r="F15">
            <v>5.1639999999999998E-2</v>
          </cell>
          <cell r="G15" t="str">
            <v xml:space="preserve">Total de produção restante anual </v>
          </cell>
          <cell r="I15">
            <v>124053.11</v>
          </cell>
        </row>
        <row r="18">
          <cell r="A18" t="str">
            <v xml:space="preserve">Fonte : http://www.omie.es/reports/index.php?report_id=311&amp;lang=pt# </v>
          </cell>
        </row>
        <row r="22">
          <cell r="A22" t="str">
            <v>O quadro seguinte apresenta o valor associado à recuperação dos custos decorrentes de política energética, de sustentabilidade ou de interesse económico geral (VCieg,t), em € por kW, apurado para 2016, nos termos do Decreto-Lei n.º 153/2014, de 20 de outubro.</v>
          </cell>
        </row>
      </sheetData>
      <sheetData sheetId="20"/>
    </sheetDataSet>
  </externalBook>
</externalLink>
</file>

<file path=xl/queryTables/queryTable1.xml><?xml version="1.0" encoding="utf-8"?>
<queryTable xmlns="http://schemas.openxmlformats.org/spreadsheetml/2006/main" name="AS Vagos B_Diagrama Carga_com esquema de cores e com a sugestão do prof_fim_27_05 Folha1$.od" connectionId="1" autoFormatId="16" applyNumberFormats="0" applyBorderFormats="0" applyFontFormats="0" applyPatternFormats="0" applyAlignmentFormats="0" applyWidthHeightFormats="0">
  <queryTableRefresh nextId="21">
    <queryTableFields count="20">
      <queryTableField id="1" name="Ano 2014 €/Mwh" tableColumnId="1"/>
      <queryTableField id="2" name="F2" tableColumnId="2"/>
      <queryTableField id="3" name="F3" tableColumnId="3"/>
      <queryTableField id="4" name="F4" tableColumnId="4"/>
      <queryTableField id="5" name="F5" tableColumnId="5"/>
      <queryTableField id="6" name="F6" tableColumnId="6"/>
      <queryTableField id="7" name="Ano 2015 €/Mwh" tableColumnId="7"/>
      <queryTableField id="8" name="F8" tableColumnId="8"/>
      <queryTableField id="9" name="F9" tableColumnId="9"/>
      <queryTableField id="10" name="F10" tableColumnId="10"/>
      <queryTableField id="11" name="F11" tableColumnId="11"/>
      <queryTableField id="12" name="F12" tableColumnId="12"/>
      <queryTableField id="13" name="Média (2014-2015)€/Mwh" tableColumnId="13"/>
      <queryTableField id="14" name="F14" tableColumnId="14"/>
      <queryTableField id="15" name="F15" tableColumnId="15"/>
      <queryTableField id="16" name="F16" tableColumnId="16"/>
      <queryTableField id="17" name="F17" tableColumnId="17"/>
      <queryTableField id="18" name="F18" tableColumnId="18"/>
      <queryTableField id="19" name="F19" tableColumnId="19"/>
      <queryTableField id="20" name="F20" tableColumnId="2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ela_AS_Vagos_B_Diagrama_Carga_com_esquema_de_cores_e_com_a_sugestão_do_prof_fim_27_05_Folha1_.od" displayName="Tabela_AS_Vagos_B_Diagrama_Carga_com_esquema_de_cores_e_com_a_sugestão_do_prof_fim_27_05_Folha1_.od" ref="A1:T30" tableType="queryTable" totalsRowShown="0">
  <autoFilter ref="A1:T30"/>
  <tableColumns count="20">
    <tableColumn id="1" uniqueName="1" name="Ano 2014 €/Mwh" queryTableFieldId="1"/>
    <tableColumn id="2" uniqueName="2" name="F2" queryTableFieldId="2"/>
    <tableColumn id="3" uniqueName="3" name="F3" queryTableFieldId="3"/>
    <tableColumn id="4" uniqueName="4" name="F4" queryTableFieldId="4"/>
    <tableColumn id="5" uniqueName="5" name="F5" queryTableFieldId="5"/>
    <tableColumn id="6" uniqueName="6" name="F6" queryTableFieldId="6"/>
    <tableColumn id="7" uniqueName="7" name="Ano 2015 €/Mwh" queryTableFieldId="7"/>
    <tableColumn id="8" uniqueName="8" name="F8" queryTableFieldId="8"/>
    <tableColumn id="9" uniqueName="9" name="F9" queryTableFieldId="9"/>
    <tableColumn id="10" uniqueName="10" name="F10" queryTableFieldId="10"/>
    <tableColumn id="11" uniqueName="11" name="F11" queryTableFieldId="11"/>
    <tableColumn id="12" uniqueName="12" name="F12" queryTableFieldId="12"/>
    <tableColumn id="13" uniqueName="13" name="Média (2014-2015)€/Mwh" queryTableFieldId="13"/>
    <tableColumn id="14" uniqueName="14" name="F14" queryTableFieldId="14"/>
    <tableColumn id="15" uniqueName="15" name="F15" queryTableFieldId="15"/>
    <tableColumn id="16" uniqueName="16" name="F16" queryTableFieldId="16"/>
    <tableColumn id="17" uniqueName="17" name="F17" queryTableFieldId="17"/>
    <tableColumn id="18" uniqueName="18" name="F18" queryTableFieldId="18"/>
    <tableColumn id="19" uniqueName="19" name="F19" queryTableFieldId="19"/>
    <tableColumn id="20" uniqueName="20" name="F20" queryTableFieldId="2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..\inform&#231;&#227;o%20enviada%20pelo%20CV\AS%20Vagos%20B_Diagrama%20Carga_FINAL.xls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24"/>
  <sheetViews>
    <sheetView workbookViewId="0">
      <selection activeCell="E17" sqref="E17"/>
    </sheetView>
  </sheetViews>
  <sheetFormatPr defaultRowHeight="12.75" x14ac:dyDescent="0.2"/>
  <sheetData>
    <row r="3" spans="1:6" ht="15.75" x14ac:dyDescent="0.25">
      <c r="A3" s="10" t="s">
        <v>9</v>
      </c>
      <c r="E3" t="s">
        <v>10</v>
      </c>
    </row>
    <row r="4" spans="1:6" x14ac:dyDescent="0.2">
      <c r="E4" s="15" t="s">
        <v>7</v>
      </c>
    </row>
    <row r="5" spans="1:6" x14ac:dyDescent="0.2">
      <c r="E5" s="15" t="s">
        <v>8</v>
      </c>
    </row>
    <row r="6" spans="1:6" x14ac:dyDescent="0.2">
      <c r="A6" s="15" t="s">
        <v>11</v>
      </c>
    </row>
    <row r="7" spans="1:6" x14ac:dyDescent="0.2">
      <c r="B7" t="s">
        <v>12</v>
      </c>
    </row>
    <row r="8" spans="1:6" ht="15.75" x14ac:dyDescent="0.25">
      <c r="A8" s="16"/>
      <c r="B8" s="10" t="s">
        <v>13</v>
      </c>
    </row>
    <row r="9" spans="1:6" ht="15.75" x14ac:dyDescent="0.25">
      <c r="B9" s="10" t="s">
        <v>14</v>
      </c>
      <c r="F9" s="17"/>
    </row>
    <row r="10" spans="1:6" ht="15.75" x14ac:dyDescent="0.2">
      <c r="A10" s="16"/>
      <c r="B10" t="s">
        <v>15</v>
      </c>
    </row>
    <row r="11" spans="1:6" ht="15.75" x14ac:dyDescent="0.2">
      <c r="A11" s="16"/>
    </row>
    <row r="12" spans="1:6" ht="15.75" x14ac:dyDescent="0.2">
      <c r="A12" s="16"/>
    </row>
    <row r="13" spans="1:6" ht="15.75" x14ac:dyDescent="0.2">
      <c r="A13" s="16"/>
    </row>
    <row r="14" spans="1:6" ht="15.75" x14ac:dyDescent="0.25">
      <c r="A14" s="10" t="s">
        <v>16</v>
      </c>
    </row>
    <row r="15" spans="1:6" ht="15.75" x14ac:dyDescent="0.2">
      <c r="A15" s="16"/>
    </row>
    <row r="16" spans="1:6" ht="15.75" x14ac:dyDescent="0.25">
      <c r="A16" s="10" t="s">
        <v>17</v>
      </c>
    </row>
    <row r="17" spans="1:5" ht="15.75" x14ac:dyDescent="0.25">
      <c r="A17" s="10" t="s">
        <v>18</v>
      </c>
    </row>
    <row r="18" spans="1:5" ht="15.75" x14ac:dyDescent="0.25">
      <c r="A18" s="10" t="s">
        <v>19</v>
      </c>
    </row>
    <row r="19" spans="1:5" ht="15.75" x14ac:dyDescent="0.25">
      <c r="A19" s="10" t="s">
        <v>20</v>
      </c>
    </row>
    <row r="21" spans="1:5" x14ac:dyDescent="0.2">
      <c r="E21" s="15" t="s">
        <v>21</v>
      </c>
    </row>
    <row r="24" spans="1:5" ht="15.75" x14ac:dyDescent="0.2">
      <c r="A24" s="1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65"/>
  <sheetViews>
    <sheetView tabSelected="1" workbookViewId="0">
      <selection activeCell="J44" sqref="J44"/>
    </sheetView>
  </sheetViews>
  <sheetFormatPr defaultRowHeight="12.75" x14ac:dyDescent="0.2"/>
  <cols>
    <col min="3" max="3" width="7.42578125" customWidth="1"/>
    <col min="4" max="4" width="13.140625" customWidth="1"/>
    <col min="5" max="5" width="9.5703125" bestFit="1" customWidth="1"/>
    <col min="7" max="7" width="12" customWidth="1"/>
    <col min="8" max="8" width="11.28515625" customWidth="1"/>
    <col min="9" max="9" width="17.7109375" customWidth="1"/>
    <col min="10" max="10" width="11" customWidth="1"/>
    <col min="11" max="11" width="16.5703125" customWidth="1"/>
    <col min="12" max="12" width="13.28515625" bestFit="1" customWidth="1"/>
    <col min="13" max="13" width="11.5703125" bestFit="1" customWidth="1"/>
  </cols>
  <sheetData>
    <row r="2" spans="2:14" x14ac:dyDescent="0.2">
      <c r="B2" s="15"/>
    </row>
    <row r="4" spans="2:14" ht="2.25" customHeight="1" thickBot="1" x14ac:dyDescent="0.25"/>
    <row r="5" spans="2:14" ht="13.5" hidden="1" thickBot="1" x14ac:dyDescent="0.25">
      <c r="I5" s="11"/>
      <c r="J5" s="11"/>
    </row>
    <row r="6" spans="2:14" ht="64.5" customHeight="1" x14ac:dyDescent="0.2">
      <c r="C6" s="51" t="s">
        <v>0</v>
      </c>
      <c r="D6" s="54" t="s">
        <v>25</v>
      </c>
      <c r="E6" s="28" t="s">
        <v>27</v>
      </c>
      <c r="F6" s="51" t="s">
        <v>28</v>
      </c>
      <c r="G6" s="51" t="s">
        <v>29</v>
      </c>
      <c r="H6" s="51" t="s">
        <v>2</v>
      </c>
      <c r="I6" s="51" t="s">
        <v>3</v>
      </c>
    </row>
    <row r="7" spans="2:14" ht="9" customHeight="1" x14ac:dyDescent="0.2">
      <c r="C7" s="52"/>
      <c r="D7" s="55"/>
      <c r="E7" s="1" t="s">
        <v>1</v>
      </c>
      <c r="F7" s="52"/>
      <c r="G7" s="52"/>
      <c r="H7" s="52"/>
      <c r="I7" s="52"/>
    </row>
    <row r="8" spans="2:14" ht="12.75" hidden="1" customHeight="1" x14ac:dyDescent="0.2">
      <c r="C8" s="52"/>
      <c r="D8" s="55"/>
      <c r="E8" s="2"/>
      <c r="F8" s="52"/>
      <c r="G8" s="52"/>
      <c r="H8" s="52"/>
      <c r="I8" s="52"/>
    </row>
    <row r="9" spans="2:14" ht="9.75" customHeight="1" x14ac:dyDescent="0.2">
      <c r="C9" s="53"/>
      <c r="D9" s="56"/>
      <c r="E9" s="5"/>
      <c r="F9" s="53"/>
      <c r="G9" s="53"/>
      <c r="H9" s="53"/>
      <c r="I9" s="53"/>
      <c r="K9" s="15" t="s">
        <v>23</v>
      </c>
      <c r="L9" s="15" t="s">
        <v>24</v>
      </c>
      <c r="M9" s="20" t="s">
        <v>22</v>
      </c>
    </row>
    <row r="10" spans="2:14" x14ac:dyDescent="0.2">
      <c r="C10" s="6">
        <v>0</v>
      </c>
      <c r="D10" s="6" t="s">
        <v>4</v>
      </c>
      <c r="E10" s="36">
        <f>Folha2!I15</f>
        <v>124053.11</v>
      </c>
      <c r="F10" s="6" t="s">
        <v>4</v>
      </c>
      <c r="G10" s="6" t="s">
        <v>4</v>
      </c>
      <c r="H10" s="29">
        <f>-[1]Orçamento!$H$13</f>
        <v>-51210.040500000003</v>
      </c>
      <c r="I10" s="34">
        <f>H10</f>
        <v>-51210.040500000003</v>
      </c>
      <c r="J10" s="18"/>
      <c r="K10" s="19">
        <f>I10</f>
        <v>-51210.040500000003</v>
      </c>
      <c r="L10">
        <v>0</v>
      </c>
      <c r="M10" s="21">
        <f t="shared" ref="M10:M35" si="0">+IF(I10&gt;0, IF(I9&lt;0,L10-$L$44-I10/H11,0),0)</f>
        <v>0</v>
      </c>
      <c r="N10">
        <f>IF(ISERROR(M10)=FALSE, M10,0)</f>
        <v>0</v>
      </c>
    </row>
    <row r="11" spans="2:14" x14ac:dyDescent="0.2">
      <c r="B11">
        <f t="shared" ref="B11:B24" si="1">E11*(D11-0.13923)</f>
        <v>-10865.8119049</v>
      </c>
      <c r="C11" s="8">
        <v>1</v>
      </c>
      <c r="D11" s="37">
        <f>Folha2!F15</f>
        <v>5.1639999999999998E-2</v>
      </c>
      <c r="E11" s="36">
        <f>Folha2!I15</f>
        <v>124053.11</v>
      </c>
      <c r="F11" s="8">
        <f t="shared" ref="F11:F35" si="2">E11*D11</f>
        <v>6406.1026003999996</v>
      </c>
      <c r="G11" s="8">
        <v>40</v>
      </c>
      <c r="H11" s="9">
        <f>F11-G11</f>
        <v>6366.1026003999996</v>
      </c>
      <c r="I11" s="7">
        <f>I10+H11</f>
        <v>-44843.937899600001</v>
      </c>
      <c r="K11">
        <f t="shared" ref="K11:K35" si="3">H11/POWER((1+$J$44),L11)</f>
        <v>5787.3660003636351</v>
      </c>
      <c r="L11">
        <v>1</v>
      </c>
      <c r="M11" s="21">
        <f t="shared" si="0"/>
        <v>0</v>
      </c>
      <c r="N11">
        <f t="shared" ref="N11:N35" si="4">IF(ISERROR(M11)=FALSE, M11,0)</f>
        <v>0</v>
      </c>
    </row>
    <row r="12" spans="2:14" x14ac:dyDescent="0.2">
      <c r="B12">
        <f>E12*(D12-0.13923)</f>
        <v>-10865.8119049</v>
      </c>
      <c r="C12" s="8">
        <v>2</v>
      </c>
      <c r="D12" s="37">
        <f>Folha2!F15</f>
        <v>5.1639999999999998E-2</v>
      </c>
      <c r="E12" s="36">
        <f>Folha2!I15</f>
        <v>124053.11</v>
      </c>
      <c r="F12" s="8">
        <f>E12*D12</f>
        <v>6406.1026003999996</v>
      </c>
      <c r="G12" s="8">
        <v>40</v>
      </c>
      <c r="H12" s="9">
        <f t="shared" ref="H12:H35" si="5">F12-G12</f>
        <v>6366.1026003999996</v>
      </c>
      <c r="I12" s="7">
        <f t="shared" ref="I12:I35" si="6">I11+H12</f>
        <v>-38477.8352992</v>
      </c>
      <c r="K12">
        <f t="shared" si="3"/>
        <v>5261.2418185123952</v>
      </c>
      <c r="L12">
        <v>2</v>
      </c>
      <c r="M12" s="21">
        <f t="shared" si="0"/>
        <v>0</v>
      </c>
      <c r="N12">
        <f t="shared" si="4"/>
        <v>0</v>
      </c>
    </row>
    <row r="13" spans="2:14" x14ac:dyDescent="0.2">
      <c r="B13">
        <f t="shared" si="1"/>
        <v>-10865.8119049</v>
      </c>
      <c r="C13" s="8">
        <v>3</v>
      </c>
      <c r="D13" s="37">
        <f>Folha2!F15</f>
        <v>5.1639999999999998E-2</v>
      </c>
      <c r="E13" s="36">
        <f>Folha2!I15</f>
        <v>124053.11</v>
      </c>
      <c r="F13" s="8">
        <f t="shared" si="2"/>
        <v>6406.1026003999996</v>
      </c>
      <c r="G13" s="8">
        <v>40</v>
      </c>
      <c r="H13" s="9">
        <f t="shared" si="5"/>
        <v>6366.1026003999996</v>
      </c>
      <c r="I13" s="7">
        <f t="shared" si="6"/>
        <v>-32111.732698799999</v>
      </c>
      <c r="K13">
        <f t="shared" si="3"/>
        <v>4782.9471077385406</v>
      </c>
      <c r="L13">
        <v>3</v>
      </c>
      <c r="M13" s="21">
        <f t="shared" si="0"/>
        <v>0</v>
      </c>
      <c r="N13">
        <f t="shared" si="4"/>
        <v>0</v>
      </c>
    </row>
    <row r="14" spans="2:14" x14ac:dyDescent="0.2">
      <c r="B14">
        <f t="shared" si="1"/>
        <v>-10865.8119049</v>
      </c>
      <c r="C14" s="8">
        <v>4</v>
      </c>
      <c r="D14" s="37">
        <f>Folha2!F15</f>
        <v>5.1639999999999998E-2</v>
      </c>
      <c r="E14" s="36">
        <f>Folha2!I15</f>
        <v>124053.11</v>
      </c>
      <c r="F14" s="8">
        <f t="shared" si="2"/>
        <v>6406.1026003999996</v>
      </c>
      <c r="G14" s="8">
        <v>40</v>
      </c>
      <c r="H14" s="9">
        <f t="shared" si="5"/>
        <v>6366.1026003999996</v>
      </c>
      <c r="I14" s="7">
        <f t="shared" si="6"/>
        <v>-25745.630098399997</v>
      </c>
      <c r="K14">
        <f t="shared" si="3"/>
        <v>4348.1337343077648</v>
      </c>
      <c r="L14">
        <v>4</v>
      </c>
      <c r="M14" s="21">
        <f t="shared" si="0"/>
        <v>0</v>
      </c>
      <c r="N14">
        <f t="shared" si="4"/>
        <v>0</v>
      </c>
    </row>
    <row r="15" spans="2:14" x14ac:dyDescent="0.2">
      <c r="B15">
        <f t="shared" si="1"/>
        <v>-10322.521309655</v>
      </c>
      <c r="C15" s="40">
        <v>5</v>
      </c>
      <c r="D15" s="37">
        <f>Folha2!F15</f>
        <v>5.1639999999999998E-2</v>
      </c>
      <c r="E15" s="36">
        <f>Folha2!I15*0.95</f>
        <v>117850.45449999999</v>
      </c>
      <c r="F15" s="40">
        <f t="shared" si="2"/>
        <v>6085.7974703799991</v>
      </c>
      <c r="G15" s="8">
        <v>40</v>
      </c>
      <c r="H15" s="9">
        <f t="shared" si="5"/>
        <v>6045.7974703799991</v>
      </c>
      <c r="I15" s="7">
        <f>I14+H15</f>
        <v>-19699.832628019998</v>
      </c>
      <c r="K15">
        <f t="shared" si="3"/>
        <v>3753.9645642560413</v>
      </c>
      <c r="L15">
        <v>5</v>
      </c>
      <c r="M15" s="21">
        <f t="shared" si="0"/>
        <v>0</v>
      </c>
      <c r="N15">
        <f t="shared" si="4"/>
        <v>0</v>
      </c>
    </row>
    <row r="16" spans="2:14" x14ac:dyDescent="0.2">
      <c r="B16">
        <f t="shared" si="1"/>
        <v>-10322.521309655</v>
      </c>
      <c r="C16" s="8">
        <v>6</v>
      </c>
      <c r="D16" s="37">
        <f>Folha2!F15</f>
        <v>5.1639999999999998E-2</v>
      </c>
      <c r="E16" s="36">
        <f>Folha2!I15*0.95</f>
        <v>117850.45449999999</v>
      </c>
      <c r="F16" s="8">
        <f t="shared" si="2"/>
        <v>6085.7974703799991</v>
      </c>
      <c r="G16" s="8">
        <v>40</v>
      </c>
      <c r="H16" s="9">
        <f t="shared" si="5"/>
        <v>6045.7974703799991</v>
      </c>
      <c r="I16" s="7">
        <f t="shared" si="6"/>
        <v>-13654.035157639999</v>
      </c>
      <c r="K16">
        <f t="shared" si="3"/>
        <v>3412.6950584145825</v>
      </c>
      <c r="L16">
        <v>6</v>
      </c>
      <c r="M16" s="21">
        <f t="shared" si="0"/>
        <v>0</v>
      </c>
      <c r="N16">
        <f t="shared" si="4"/>
        <v>0</v>
      </c>
    </row>
    <row r="17" spans="2:14" x14ac:dyDescent="0.2">
      <c r="B17">
        <f t="shared" si="1"/>
        <v>-10322.521309655</v>
      </c>
      <c r="C17" s="8">
        <v>7</v>
      </c>
      <c r="D17" s="37">
        <f>Folha2!F15</f>
        <v>5.1639999999999998E-2</v>
      </c>
      <c r="E17" s="36">
        <f>Folha2!I15*0.95</f>
        <v>117850.45449999999</v>
      </c>
      <c r="F17" s="8">
        <f t="shared" si="2"/>
        <v>6085.7974703799991</v>
      </c>
      <c r="G17" s="8">
        <v>40</v>
      </c>
      <c r="H17" s="9">
        <f t="shared" si="5"/>
        <v>6045.7974703799991</v>
      </c>
      <c r="I17" s="7">
        <f t="shared" si="6"/>
        <v>-7608.2376872599998</v>
      </c>
      <c r="K17">
        <f t="shared" si="3"/>
        <v>3102.4500531041654</v>
      </c>
      <c r="L17">
        <v>7</v>
      </c>
      <c r="M17" s="21">
        <f t="shared" si="0"/>
        <v>0</v>
      </c>
      <c r="N17">
        <f t="shared" si="4"/>
        <v>0</v>
      </c>
    </row>
    <row r="18" spans="2:14" x14ac:dyDescent="0.2">
      <c r="B18">
        <f t="shared" si="1"/>
        <v>-10322.521309655</v>
      </c>
      <c r="C18" s="8">
        <v>8</v>
      </c>
      <c r="D18" s="37">
        <f>Folha2!F15</f>
        <v>5.1639999999999998E-2</v>
      </c>
      <c r="E18" s="36">
        <f>Folha2!I15*0.95</f>
        <v>117850.45449999999</v>
      </c>
      <c r="F18" s="8">
        <f t="shared" si="2"/>
        <v>6085.7974703799991</v>
      </c>
      <c r="G18" s="8">
        <v>40</v>
      </c>
      <c r="H18" s="9">
        <f t="shared" si="5"/>
        <v>6045.7974703799991</v>
      </c>
      <c r="I18" s="7">
        <f t="shared" si="6"/>
        <v>-1562.4402168800007</v>
      </c>
      <c r="K18">
        <f t="shared" si="3"/>
        <v>2820.4091391856055</v>
      </c>
      <c r="L18">
        <v>8</v>
      </c>
      <c r="M18" s="21">
        <f t="shared" si="0"/>
        <v>0</v>
      </c>
      <c r="N18">
        <f t="shared" si="4"/>
        <v>0</v>
      </c>
    </row>
    <row r="19" spans="2:14" x14ac:dyDescent="0.2">
      <c r="B19">
        <f t="shared" si="1"/>
        <v>-10322.521309655</v>
      </c>
      <c r="C19" s="42">
        <v>9</v>
      </c>
      <c r="D19" s="43">
        <f>Folha2!F15</f>
        <v>5.1639999999999998E-2</v>
      </c>
      <c r="E19" s="44">
        <f>Folha2!I15*0.95</f>
        <v>117850.45449999999</v>
      </c>
      <c r="F19" s="42">
        <f t="shared" si="2"/>
        <v>6085.7974703799991</v>
      </c>
      <c r="G19" s="42">
        <v>40</v>
      </c>
      <c r="H19" s="45">
        <f t="shared" si="5"/>
        <v>6045.7974703799991</v>
      </c>
      <c r="I19" s="33">
        <f>I18+H19</f>
        <v>4483.3572534999985</v>
      </c>
      <c r="K19">
        <f t="shared" si="3"/>
        <v>2564.0083083505501</v>
      </c>
      <c r="L19">
        <v>9</v>
      </c>
      <c r="M19" s="21">
        <f t="shared" si="0"/>
        <v>8.2169481702217944</v>
      </c>
      <c r="N19">
        <f t="shared" si="4"/>
        <v>8.2169481702217944</v>
      </c>
    </row>
    <row r="20" spans="2:14" s="11" customFormat="1" x14ac:dyDescent="0.2">
      <c r="B20" s="11">
        <f t="shared" si="1"/>
        <v>-9779.2307144099996</v>
      </c>
      <c r="C20" s="40">
        <v>10</v>
      </c>
      <c r="D20" s="37">
        <f>Folha2!F15</f>
        <v>5.1639999999999998E-2</v>
      </c>
      <c r="E20" s="39">
        <f>Folha2!I15*0.9</f>
        <v>111647.799</v>
      </c>
      <c r="F20" s="40">
        <f t="shared" si="2"/>
        <v>5765.4923403599996</v>
      </c>
      <c r="G20" s="8">
        <v>40</v>
      </c>
      <c r="H20" s="31">
        <f t="shared" si="5"/>
        <v>5725.4923403599996</v>
      </c>
      <c r="I20" s="31">
        <f>I19+H20</f>
        <v>10208.849593859999</v>
      </c>
      <c r="K20" s="11">
        <f t="shared" si="3"/>
        <v>2207.425150505981</v>
      </c>
      <c r="L20" s="11">
        <v>10</v>
      </c>
      <c r="M20" s="27">
        <f t="shared" si="0"/>
        <v>0</v>
      </c>
      <c r="N20" s="11">
        <f t="shared" si="4"/>
        <v>0</v>
      </c>
    </row>
    <row r="21" spans="2:14" x14ac:dyDescent="0.2">
      <c r="B21">
        <f t="shared" si="1"/>
        <v>-9779.2307144099996</v>
      </c>
      <c r="C21" s="8">
        <v>11</v>
      </c>
      <c r="D21" s="37">
        <f>Folha2!F15</f>
        <v>5.1639999999999998E-2</v>
      </c>
      <c r="E21" s="36">
        <f>Folha2!I15*0.9</f>
        <v>111647.799</v>
      </c>
      <c r="F21" s="8">
        <f t="shared" si="2"/>
        <v>5765.4923403599996</v>
      </c>
      <c r="G21" s="8">
        <v>40</v>
      </c>
      <c r="H21" s="30">
        <f t="shared" si="5"/>
        <v>5725.4923403599996</v>
      </c>
      <c r="I21" s="31">
        <f t="shared" si="6"/>
        <v>15934.34193422</v>
      </c>
      <c r="K21">
        <f t="shared" si="3"/>
        <v>2006.7501368236187</v>
      </c>
      <c r="L21">
        <v>11</v>
      </c>
      <c r="M21" s="21">
        <f t="shared" si="0"/>
        <v>0</v>
      </c>
      <c r="N21">
        <f t="shared" si="4"/>
        <v>0</v>
      </c>
    </row>
    <row r="22" spans="2:14" x14ac:dyDescent="0.2">
      <c r="B22">
        <f t="shared" si="1"/>
        <v>-9779.2307144099996</v>
      </c>
      <c r="C22" s="8">
        <v>12</v>
      </c>
      <c r="D22" s="37">
        <f>Folha2!F15</f>
        <v>5.1639999999999998E-2</v>
      </c>
      <c r="E22" s="36">
        <f>Folha2!I15*0.9</f>
        <v>111647.799</v>
      </c>
      <c r="F22" s="38">
        <f t="shared" si="2"/>
        <v>5765.4923403599996</v>
      </c>
      <c r="G22" s="38">
        <v>40</v>
      </c>
      <c r="H22" s="30">
        <f t="shared" si="5"/>
        <v>5725.4923403599996</v>
      </c>
      <c r="I22" s="31">
        <f t="shared" si="6"/>
        <v>21659.83427458</v>
      </c>
      <c r="K22">
        <f t="shared" si="3"/>
        <v>1824.3183062032897</v>
      </c>
      <c r="L22">
        <v>12</v>
      </c>
      <c r="M22" s="21">
        <f t="shared" si="0"/>
        <v>0</v>
      </c>
      <c r="N22">
        <f t="shared" si="4"/>
        <v>0</v>
      </c>
    </row>
    <row r="23" spans="2:14" x14ac:dyDescent="0.2">
      <c r="B23">
        <f t="shared" si="1"/>
        <v>-9779.2307144099996</v>
      </c>
      <c r="C23" s="8">
        <v>13</v>
      </c>
      <c r="D23" s="37">
        <f>Folha2!F15</f>
        <v>5.1639999999999998E-2</v>
      </c>
      <c r="E23" s="36">
        <f>Folha2!I15*0.9</f>
        <v>111647.799</v>
      </c>
      <c r="F23" s="8">
        <f t="shared" si="2"/>
        <v>5765.4923403599996</v>
      </c>
      <c r="G23" s="8">
        <v>40</v>
      </c>
      <c r="H23" s="9">
        <f t="shared" si="5"/>
        <v>5725.4923403599996</v>
      </c>
      <c r="I23" s="7">
        <f t="shared" si="6"/>
        <v>27385.326614940001</v>
      </c>
      <c r="K23">
        <f t="shared" si="3"/>
        <v>1658.4711874575362</v>
      </c>
      <c r="L23">
        <v>13</v>
      </c>
      <c r="M23" s="21">
        <f t="shared" si="0"/>
        <v>0</v>
      </c>
      <c r="N23">
        <f t="shared" si="4"/>
        <v>0</v>
      </c>
    </row>
    <row r="24" spans="2:14" x14ac:dyDescent="0.2">
      <c r="B24">
        <f t="shared" si="1"/>
        <v>-9779.2307144099996</v>
      </c>
      <c r="C24" s="8">
        <v>14</v>
      </c>
      <c r="D24" s="37">
        <f>Folha2!F15</f>
        <v>5.1639999999999998E-2</v>
      </c>
      <c r="E24" s="36">
        <f>Folha2!I15*0.9</f>
        <v>111647.799</v>
      </c>
      <c r="F24" s="8">
        <f t="shared" si="2"/>
        <v>5765.4923403599996</v>
      </c>
      <c r="G24" s="8">
        <v>40</v>
      </c>
      <c r="H24" s="9">
        <f t="shared" si="5"/>
        <v>5725.4923403599996</v>
      </c>
      <c r="I24" s="7">
        <f t="shared" si="6"/>
        <v>33110.818955299997</v>
      </c>
      <c r="K24">
        <f t="shared" si="3"/>
        <v>1507.7010795068506</v>
      </c>
      <c r="L24">
        <v>14</v>
      </c>
      <c r="M24" s="21">
        <f t="shared" si="0"/>
        <v>0</v>
      </c>
      <c r="N24">
        <f t="shared" si="4"/>
        <v>0</v>
      </c>
    </row>
    <row r="25" spans="2:14" ht="13.5" thickBot="1" x14ac:dyDescent="0.25">
      <c r="B25">
        <f>E25*(D25-0.13923)</f>
        <v>-9235.9401191649995</v>
      </c>
      <c r="C25" s="8">
        <v>15</v>
      </c>
      <c r="D25" s="37">
        <f>Folha2!F15</f>
        <v>5.1639999999999998E-2</v>
      </c>
      <c r="E25" s="36">
        <f>Folha2!I15*0.85</f>
        <v>105445.14349999999</v>
      </c>
      <c r="F25" s="8">
        <f>E25*D25</f>
        <v>5445.1872103399992</v>
      </c>
      <c r="G25" s="8">
        <v>40</v>
      </c>
      <c r="H25" s="9">
        <f t="shared" si="5"/>
        <v>5405.1872103399992</v>
      </c>
      <c r="I25" s="7">
        <f t="shared" si="6"/>
        <v>38516.006165639999</v>
      </c>
      <c r="K25">
        <f t="shared" si="3"/>
        <v>1293.9588435072837</v>
      </c>
      <c r="L25">
        <v>15</v>
      </c>
      <c r="M25" s="21">
        <f t="shared" si="0"/>
        <v>0</v>
      </c>
      <c r="N25">
        <f t="shared" si="4"/>
        <v>0</v>
      </c>
    </row>
    <row r="26" spans="2:14" ht="13.5" thickBot="1" x14ac:dyDescent="0.25">
      <c r="B26" s="12">
        <f>SUM(B11:B25)/15</f>
        <v>-10213.863190606</v>
      </c>
      <c r="C26" s="40">
        <v>16</v>
      </c>
      <c r="D26" s="37">
        <f>Folha2!F15</f>
        <v>5.1639999999999998E-2</v>
      </c>
      <c r="E26" s="36">
        <f>Folha2!I15*0.85</f>
        <v>105445.14349999999</v>
      </c>
      <c r="F26" s="40">
        <f t="shared" si="2"/>
        <v>5445.1872103399992</v>
      </c>
      <c r="G26" s="8">
        <v>40</v>
      </c>
      <c r="H26" s="9">
        <f t="shared" si="5"/>
        <v>5405.1872103399992</v>
      </c>
      <c r="I26" s="7">
        <f t="shared" si="6"/>
        <v>43921.193375980001</v>
      </c>
      <c r="J26" s="26"/>
      <c r="K26">
        <f t="shared" si="3"/>
        <v>1176.3262213702578</v>
      </c>
      <c r="L26">
        <v>16</v>
      </c>
      <c r="M26" s="21">
        <f t="shared" si="0"/>
        <v>0</v>
      </c>
      <c r="N26">
        <f t="shared" si="4"/>
        <v>0</v>
      </c>
    </row>
    <row r="27" spans="2:14" x14ac:dyDescent="0.2">
      <c r="C27" s="8">
        <v>17</v>
      </c>
      <c r="D27" s="37">
        <f>Folha2!F15</f>
        <v>5.1639999999999998E-2</v>
      </c>
      <c r="E27" s="36">
        <f>Folha2!I15*0.85</f>
        <v>105445.14349999999</v>
      </c>
      <c r="F27" s="8">
        <f t="shared" si="2"/>
        <v>5445.1872103399992</v>
      </c>
      <c r="G27" s="8">
        <v>40</v>
      </c>
      <c r="H27" s="9">
        <f t="shared" si="5"/>
        <v>5405.1872103399992</v>
      </c>
      <c r="I27" s="7">
        <f t="shared" si="6"/>
        <v>49326.380586320003</v>
      </c>
      <c r="K27">
        <f t="shared" si="3"/>
        <v>1069.3874739729617</v>
      </c>
      <c r="L27">
        <v>17</v>
      </c>
      <c r="M27" s="21">
        <f t="shared" si="0"/>
        <v>0</v>
      </c>
      <c r="N27">
        <f t="shared" si="4"/>
        <v>0</v>
      </c>
    </row>
    <row r="28" spans="2:14" x14ac:dyDescent="0.2">
      <c r="C28" s="8">
        <v>18</v>
      </c>
      <c r="D28" s="37">
        <f>Folha2!F15</f>
        <v>5.1639999999999998E-2</v>
      </c>
      <c r="E28" s="36">
        <f>Folha2!I15*0.85</f>
        <v>105445.14349999999</v>
      </c>
      <c r="F28" s="8">
        <f t="shared" si="2"/>
        <v>5445.1872103399992</v>
      </c>
      <c r="G28" s="8">
        <v>40</v>
      </c>
      <c r="H28" s="9">
        <f t="shared" si="5"/>
        <v>5405.1872103399992</v>
      </c>
      <c r="I28" s="7">
        <f t="shared" si="6"/>
        <v>54731.567796660005</v>
      </c>
      <c r="K28">
        <f t="shared" si="3"/>
        <v>972.17043088451055</v>
      </c>
      <c r="L28">
        <v>18</v>
      </c>
      <c r="M28" s="21">
        <f t="shared" si="0"/>
        <v>0</v>
      </c>
      <c r="N28">
        <f t="shared" si="4"/>
        <v>0</v>
      </c>
    </row>
    <row r="29" spans="2:14" x14ac:dyDescent="0.2">
      <c r="C29" s="8">
        <v>19</v>
      </c>
      <c r="D29" s="37">
        <f>Folha2!F15</f>
        <v>5.1639999999999998E-2</v>
      </c>
      <c r="E29" s="36">
        <f>Folha2!I15*0.85</f>
        <v>105445.14349999999</v>
      </c>
      <c r="F29" s="8">
        <f t="shared" si="2"/>
        <v>5445.1872103399992</v>
      </c>
      <c r="G29" s="8">
        <v>40</v>
      </c>
      <c r="H29" s="9">
        <f t="shared" si="5"/>
        <v>5405.1872103399992</v>
      </c>
      <c r="I29" s="7">
        <f t="shared" si="6"/>
        <v>60136.755007000007</v>
      </c>
      <c r="K29">
        <f t="shared" si="3"/>
        <v>883.79130080410027</v>
      </c>
      <c r="L29">
        <v>19</v>
      </c>
      <c r="M29" s="21">
        <f t="shared" si="0"/>
        <v>0</v>
      </c>
      <c r="N29">
        <f t="shared" si="4"/>
        <v>0</v>
      </c>
    </row>
    <row r="30" spans="2:14" x14ac:dyDescent="0.2">
      <c r="C30" s="8">
        <v>20</v>
      </c>
      <c r="D30" s="37">
        <f>Folha2!F15</f>
        <v>5.1639999999999998E-2</v>
      </c>
      <c r="E30" s="36">
        <f>Folha2!I15*0.8</f>
        <v>99242.488000000012</v>
      </c>
      <c r="F30" s="8">
        <f t="shared" si="2"/>
        <v>5124.8820803200006</v>
      </c>
      <c r="G30" s="8">
        <v>40</v>
      </c>
      <c r="H30" s="9">
        <f t="shared" si="5"/>
        <v>5084.8820803200006</v>
      </c>
      <c r="I30" s="7">
        <f t="shared" si="6"/>
        <v>65221.637087320007</v>
      </c>
      <c r="K30">
        <f t="shared" si="3"/>
        <v>755.83532049371911</v>
      </c>
      <c r="L30">
        <v>20</v>
      </c>
      <c r="M30" s="21">
        <f t="shared" si="0"/>
        <v>0</v>
      </c>
      <c r="N30">
        <f t="shared" si="4"/>
        <v>0</v>
      </c>
    </row>
    <row r="31" spans="2:14" x14ac:dyDescent="0.2">
      <c r="C31" s="40">
        <v>21</v>
      </c>
      <c r="D31" s="37">
        <f>Folha2!F15</f>
        <v>5.1639999999999998E-2</v>
      </c>
      <c r="E31" s="36">
        <f>Folha2!I15*0.8</f>
        <v>99242.488000000012</v>
      </c>
      <c r="F31" s="40">
        <f t="shared" si="2"/>
        <v>5124.8820803200006</v>
      </c>
      <c r="G31" s="8">
        <v>40</v>
      </c>
      <c r="H31" s="9">
        <f t="shared" si="5"/>
        <v>5084.8820803200006</v>
      </c>
      <c r="I31" s="7">
        <f t="shared" si="6"/>
        <v>70306.519167640014</v>
      </c>
      <c r="K31">
        <f t="shared" si="3"/>
        <v>687.12301863065363</v>
      </c>
      <c r="L31">
        <v>21</v>
      </c>
      <c r="M31" s="21">
        <f t="shared" si="0"/>
        <v>0</v>
      </c>
      <c r="N31">
        <f t="shared" si="4"/>
        <v>0</v>
      </c>
    </row>
    <row r="32" spans="2:14" x14ac:dyDescent="0.2">
      <c r="C32" s="8">
        <v>22</v>
      </c>
      <c r="D32" s="37">
        <f>Folha2!F15</f>
        <v>5.1639999999999998E-2</v>
      </c>
      <c r="E32" s="36">
        <f>Folha2!I15*0.8</f>
        <v>99242.488000000012</v>
      </c>
      <c r="F32" s="8">
        <f t="shared" si="2"/>
        <v>5124.8820803200006</v>
      </c>
      <c r="G32" s="8">
        <v>40</v>
      </c>
      <c r="H32" s="9">
        <f t="shared" si="5"/>
        <v>5084.8820803200006</v>
      </c>
      <c r="I32" s="7">
        <f t="shared" si="6"/>
        <v>75391.401247960021</v>
      </c>
      <c r="K32">
        <f t="shared" si="3"/>
        <v>624.65728966423046</v>
      </c>
      <c r="L32">
        <v>22</v>
      </c>
      <c r="M32" s="21">
        <f t="shared" si="0"/>
        <v>0</v>
      </c>
      <c r="N32">
        <f t="shared" si="4"/>
        <v>0</v>
      </c>
    </row>
    <row r="33" spans="1:19" x14ac:dyDescent="0.2">
      <c r="C33" s="8">
        <v>23</v>
      </c>
      <c r="D33" s="37">
        <f>Folha2!F15</f>
        <v>5.1639999999999998E-2</v>
      </c>
      <c r="E33" s="36">
        <f>Folha2!I15*0.8</f>
        <v>99242.488000000012</v>
      </c>
      <c r="F33" s="8">
        <f t="shared" si="2"/>
        <v>5124.8820803200006</v>
      </c>
      <c r="G33" s="8">
        <v>40</v>
      </c>
      <c r="H33" s="9">
        <f t="shared" si="5"/>
        <v>5084.8820803200006</v>
      </c>
      <c r="I33" s="7">
        <f t="shared" si="6"/>
        <v>80476.283328280027</v>
      </c>
      <c r="K33">
        <f t="shared" si="3"/>
        <v>567.87026333111862</v>
      </c>
      <c r="L33">
        <v>23</v>
      </c>
      <c r="M33" s="21">
        <f t="shared" si="0"/>
        <v>0</v>
      </c>
      <c r="N33">
        <f t="shared" si="4"/>
        <v>0</v>
      </c>
    </row>
    <row r="34" spans="1:19" x14ac:dyDescent="0.2">
      <c r="C34" s="8">
        <v>24</v>
      </c>
      <c r="D34" s="37">
        <f>Folha2!F15</f>
        <v>5.1639999999999998E-2</v>
      </c>
      <c r="E34" s="36">
        <f>Folha2!I15*0.8</f>
        <v>99242.488000000012</v>
      </c>
      <c r="F34" s="8">
        <f t="shared" si="2"/>
        <v>5124.8820803200006</v>
      </c>
      <c r="G34" s="8">
        <v>40</v>
      </c>
      <c r="H34" s="9">
        <f t="shared" si="5"/>
        <v>5084.8820803200006</v>
      </c>
      <c r="I34" s="7">
        <f t="shared" si="6"/>
        <v>85561.165408600034</v>
      </c>
      <c r="K34">
        <f t="shared" si="3"/>
        <v>516.24569393738057</v>
      </c>
      <c r="L34">
        <v>24</v>
      </c>
      <c r="M34" s="21">
        <f t="shared" si="0"/>
        <v>0</v>
      </c>
      <c r="N34">
        <f t="shared" si="4"/>
        <v>0</v>
      </c>
    </row>
    <row r="35" spans="1:19" x14ac:dyDescent="0.2">
      <c r="C35" s="8">
        <v>25</v>
      </c>
      <c r="D35" s="37">
        <f>Folha2!F15</f>
        <v>5.1639999999999998E-2</v>
      </c>
      <c r="E35" s="36">
        <f>Folha2!I15*0.8</f>
        <v>99242.488000000012</v>
      </c>
      <c r="F35" s="8">
        <f t="shared" si="2"/>
        <v>5124.8820803200006</v>
      </c>
      <c r="G35" s="8">
        <v>40</v>
      </c>
      <c r="H35" s="9">
        <f t="shared" si="5"/>
        <v>5084.8820803200006</v>
      </c>
      <c r="I35" s="7">
        <f t="shared" si="6"/>
        <v>90646.047488920041</v>
      </c>
      <c r="K35">
        <f t="shared" si="3"/>
        <v>469.31426721580044</v>
      </c>
      <c r="L35">
        <v>25</v>
      </c>
      <c r="M35" s="21">
        <f t="shared" si="0"/>
        <v>0</v>
      </c>
      <c r="N35">
        <f t="shared" si="4"/>
        <v>0</v>
      </c>
    </row>
    <row r="36" spans="1:19" x14ac:dyDescent="0.2">
      <c r="A36" s="15" t="s">
        <v>77</v>
      </c>
      <c r="C36" s="4"/>
      <c r="D36" s="4"/>
      <c r="E36" s="13"/>
      <c r="F36" s="13"/>
      <c r="G36" s="13"/>
      <c r="H36" s="4"/>
      <c r="I36" s="4"/>
      <c r="J36" s="15" t="s">
        <v>5</v>
      </c>
      <c r="K36" s="22">
        <f>SUM(K10:K35)</f>
        <v>2844.5212685425713</v>
      </c>
    </row>
    <row r="37" spans="1:19" x14ac:dyDescent="0.2">
      <c r="A37" s="46" t="s">
        <v>76</v>
      </c>
      <c r="B37" s="47"/>
      <c r="C37" s="47"/>
      <c r="K37" s="21"/>
    </row>
    <row r="38" spans="1:19" x14ac:dyDescent="0.2">
      <c r="A38" s="47"/>
      <c r="B38" s="47"/>
      <c r="C38" s="47"/>
      <c r="D38" s="3"/>
      <c r="E38" s="3"/>
      <c r="F38" s="3"/>
      <c r="G38" s="3"/>
      <c r="H38" s="3"/>
      <c r="I38" s="3"/>
      <c r="J38" s="15" t="s">
        <v>6</v>
      </c>
      <c r="K38" s="23">
        <f>IRR(H10:H35)</f>
        <v>0.10754185314050946</v>
      </c>
    </row>
    <row r="39" spans="1:19" x14ac:dyDescent="0.2">
      <c r="A39" s="47"/>
      <c r="B39" s="47"/>
      <c r="C39" s="47"/>
      <c r="D39" s="3"/>
      <c r="E39" s="3"/>
      <c r="F39" s="3"/>
      <c r="H39" s="3"/>
      <c r="I39" s="3"/>
      <c r="K39" s="21"/>
    </row>
    <row r="40" spans="1:19" ht="18" hidden="1" customHeight="1" x14ac:dyDescent="0.2">
      <c r="A40" s="47"/>
      <c r="B40" s="47"/>
      <c r="C40" s="47"/>
      <c r="D40" s="3"/>
      <c r="E40" s="3"/>
      <c r="F40" s="3"/>
      <c r="H40" s="3"/>
      <c r="I40" s="3"/>
      <c r="J40" s="15" t="s">
        <v>22</v>
      </c>
      <c r="K40" s="24">
        <f>SUM(M10:M35)</f>
        <v>8.2169481702217944</v>
      </c>
    </row>
    <row r="41" spans="1:19" ht="12.75" customHeight="1" x14ac:dyDescent="0.2">
      <c r="A41" s="47"/>
      <c r="B41" s="47"/>
      <c r="C41" s="47"/>
      <c r="D41" s="3"/>
      <c r="E41" s="3"/>
      <c r="F41" s="3"/>
      <c r="H41" s="3"/>
      <c r="I41" s="3"/>
      <c r="J41" s="15" t="s">
        <v>22</v>
      </c>
      <c r="K41" s="25">
        <f>SUM(M11:M36)</f>
        <v>8.2169481702217944</v>
      </c>
    </row>
    <row r="42" spans="1:19" ht="12.75" customHeight="1" x14ac:dyDescent="0.2">
      <c r="A42" s="47"/>
      <c r="B42" s="47"/>
      <c r="C42" s="47"/>
      <c r="D42" s="3"/>
      <c r="E42" s="3"/>
      <c r="F42" s="3"/>
      <c r="H42" s="3"/>
      <c r="I42" s="3"/>
    </row>
    <row r="43" spans="1:19" ht="13.5" customHeight="1" x14ac:dyDescent="0.2">
      <c r="A43" s="47"/>
      <c r="B43" s="47"/>
      <c r="C43" s="47"/>
      <c r="D43" s="3"/>
      <c r="E43" s="3"/>
      <c r="F43" s="3"/>
      <c r="H43" s="3"/>
      <c r="I43" s="3"/>
      <c r="K43" s="15"/>
      <c r="L43" s="15"/>
      <c r="M43" s="20"/>
    </row>
    <row r="44" spans="1:19" x14ac:dyDescent="0.2">
      <c r="A44" s="3"/>
      <c r="B44" s="3"/>
      <c r="C44" s="3"/>
      <c r="D44" s="3"/>
      <c r="E44" s="3"/>
      <c r="F44" s="3"/>
      <c r="H44" s="14"/>
      <c r="I44" s="14" t="s">
        <v>26</v>
      </c>
      <c r="J44" s="35">
        <v>0.1</v>
      </c>
      <c r="K44" s="19"/>
      <c r="M44" s="21"/>
      <c r="N44">
        <f>IF(ISERROR(M44)=FALSE, M44,0)</f>
        <v>0</v>
      </c>
    </row>
    <row r="45" spans="1:19" ht="29.25" customHeight="1" x14ac:dyDescent="0.2">
      <c r="A45" s="3"/>
      <c r="B45" s="3"/>
      <c r="C45" s="3"/>
      <c r="D45" s="3"/>
      <c r="E45" s="3"/>
      <c r="F45" s="3"/>
    </row>
    <row r="46" spans="1:19" hidden="1" x14ac:dyDescent="0.2"/>
    <row r="47" spans="1:19" ht="48" customHeight="1" x14ac:dyDescent="0.2">
      <c r="C47" s="48" t="s">
        <v>74</v>
      </c>
      <c r="D47" s="48"/>
      <c r="E47" s="48"/>
      <c r="F47" s="48"/>
      <c r="G47" s="48"/>
      <c r="H47" s="48"/>
      <c r="I47" s="48"/>
      <c r="J47" s="48"/>
      <c r="K47" s="32"/>
      <c r="L47" s="49" t="s">
        <v>79</v>
      </c>
      <c r="M47" s="50"/>
      <c r="N47" s="50"/>
      <c r="O47" s="50"/>
      <c r="P47" s="50"/>
      <c r="Q47" s="50"/>
      <c r="R47" s="50"/>
      <c r="S47" s="50"/>
    </row>
    <row r="48" spans="1:19" x14ac:dyDescent="0.2">
      <c r="C48" s="46" t="s">
        <v>75</v>
      </c>
      <c r="D48" s="47"/>
      <c r="E48" s="47"/>
      <c r="F48" s="47"/>
      <c r="G48" s="47"/>
      <c r="H48" s="47"/>
      <c r="I48" s="47"/>
      <c r="J48" s="47"/>
      <c r="K48" s="32"/>
      <c r="L48" s="50"/>
      <c r="M48" s="50"/>
      <c r="N48" s="50"/>
      <c r="O48" s="50"/>
      <c r="P48" s="50"/>
      <c r="Q48" s="50"/>
      <c r="R48" s="50"/>
      <c r="S48" s="50"/>
    </row>
    <row r="49" spans="3:19" x14ac:dyDescent="0.2">
      <c r="C49" s="47"/>
      <c r="D49" s="47"/>
      <c r="E49" s="47"/>
      <c r="F49" s="47"/>
      <c r="G49" s="47"/>
      <c r="H49" s="47"/>
      <c r="I49" s="47"/>
      <c r="J49" s="47"/>
      <c r="K49" s="32"/>
      <c r="L49" s="50"/>
      <c r="M49" s="50"/>
      <c r="N49" s="50"/>
      <c r="O49" s="50"/>
      <c r="P49" s="50"/>
      <c r="Q49" s="50"/>
      <c r="R49" s="50"/>
      <c r="S49" s="50"/>
    </row>
    <row r="50" spans="3:19" x14ac:dyDescent="0.2">
      <c r="C50" s="47"/>
      <c r="D50" s="47"/>
      <c r="E50" s="47"/>
      <c r="F50" s="47"/>
      <c r="G50" s="47"/>
      <c r="H50" s="47"/>
      <c r="I50" s="47"/>
      <c r="J50" s="47"/>
      <c r="K50" s="32"/>
      <c r="L50" s="50"/>
      <c r="M50" s="50"/>
      <c r="N50" s="50"/>
      <c r="O50" s="50"/>
      <c r="P50" s="50"/>
      <c r="Q50" s="50"/>
      <c r="R50" s="50"/>
      <c r="S50" s="50"/>
    </row>
    <row r="51" spans="3:19" x14ac:dyDescent="0.2">
      <c r="C51" s="47"/>
      <c r="D51" s="47"/>
      <c r="E51" s="47"/>
      <c r="F51" s="47"/>
      <c r="G51" s="47"/>
      <c r="H51" s="47"/>
      <c r="I51" s="47"/>
      <c r="J51" s="47"/>
      <c r="K51" s="32"/>
      <c r="L51" s="50"/>
      <c r="M51" s="50"/>
      <c r="N51" s="50"/>
      <c r="O51" s="50"/>
      <c r="P51" s="50"/>
      <c r="Q51" s="50"/>
      <c r="R51" s="50"/>
      <c r="S51" s="50"/>
    </row>
    <row r="52" spans="3:19" x14ac:dyDescent="0.2">
      <c r="C52" s="47"/>
      <c r="D52" s="47"/>
      <c r="E52" s="47"/>
      <c r="F52" s="47"/>
      <c r="G52" s="47"/>
      <c r="H52" s="47"/>
      <c r="I52" s="47"/>
      <c r="J52" s="47"/>
      <c r="K52" s="32"/>
      <c r="L52" s="50"/>
      <c r="M52" s="50"/>
      <c r="N52" s="50"/>
      <c r="O52" s="50"/>
      <c r="P52" s="50"/>
      <c r="Q52" s="50"/>
      <c r="R52" s="50"/>
      <c r="S52" s="50"/>
    </row>
    <row r="53" spans="3:19" x14ac:dyDescent="0.2">
      <c r="C53" s="47"/>
      <c r="D53" s="47"/>
      <c r="E53" s="47"/>
      <c r="F53" s="47"/>
      <c r="G53" s="47"/>
      <c r="H53" s="47"/>
      <c r="I53" s="47"/>
      <c r="J53" s="47"/>
      <c r="K53" s="32"/>
      <c r="L53" s="50"/>
      <c r="M53" s="50"/>
      <c r="N53" s="50"/>
      <c r="O53" s="50"/>
      <c r="P53" s="50"/>
      <c r="Q53" s="50"/>
      <c r="R53" s="50"/>
      <c r="S53" s="50"/>
    </row>
    <row r="54" spans="3:19" x14ac:dyDescent="0.2">
      <c r="C54" s="47"/>
      <c r="D54" s="47"/>
      <c r="E54" s="47"/>
      <c r="F54" s="47"/>
      <c r="G54" s="47"/>
      <c r="H54" s="47"/>
      <c r="I54" s="47"/>
      <c r="J54" s="47"/>
      <c r="K54" s="32"/>
      <c r="L54" s="32"/>
      <c r="M54" s="32"/>
      <c r="N54" s="32"/>
      <c r="O54" s="32"/>
      <c r="P54" s="32"/>
      <c r="Q54" s="32"/>
    </row>
    <row r="55" spans="3:19" x14ac:dyDescent="0.2">
      <c r="C55" s="47"/>
      <c r="D55" s="47"/>
      <c r="E55" s="47"/>
      <c r="F55" s="47"/>
      <c r="G55" s="47"/>
      <c r="H55" s="47"/>
      <c r="I55" s="47"/>
      <c r="J55" s="47"/>
      <c r="K55" s="32"/>
      <c r="M55" s="32"/>
      <c r="N55" s="32"/>
      <c r="O55" s="32"/>
      <c r="P55" s="32"/>
      <c r="Q55" s="32"/>
    </row>
    <row r="56" spans="3:19" x14ac:dyDescent="0.2">
      <c r="C56" s="47"/>
      <c r="D56" s="47"/>
      <c r="E56" s="47"/>
      <c r="F56" s="47"/>
      <c r="G56" s="47"/>
      <c r="H56" s="47"/>
      <c r="I56" s="47"/>
      <c r="J56" s="47"/>
    </row>
    <row r="57" spans="3:19" x14ac:dyDescent="0.2">
      <c r="C57" s="47"/>
      <c r="D57" s="47"/>
      <c r="E57" s="47"/>
      <c r="F57" s="47"/>
      <c r="G57" s="47"/>
      <c r="H57" s="47"/>
      <c r="I57" s="47"/>
      <c r="J57" s="47"/>
    </row>
    <row r="65" ht="24.75" customHeight="1" x14ac:dyDescent="0.2"/>
  </sheetData>
  <mergeCells count="10">
    <mergeCell ref="C48:J57"/>
    <mergeCell ref="C47:J47"/>
    <mergeCell ref="L47:S53"/>
    <mergeCell ref="H6:H9"/>
    <mergeCell ref="I6:I9"/>
    <mergeCell ref="C6:C9"/>
    <mergeCell ref="D6:D9"/>
    <mergeCell ref="F6:F9"/>
    <mergeCell ref="G6:G9"/>
    <mergeCell ref="A37:C43"/>
  </mergeCells>
  <phoneticPr fontId="5" type="noConversion"/>
  <pageMargins left="0.75" right="0.75" top="1" bottom="1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workbookViewId="0">
      <selection activeCell="I15" sqref="I15"/>
    </sheetView>
  </sheetViews>
  <sheetFormatPr defaultRowHeight="12.75" x14ac:dyDescent="0.2"/>
  <cols>
    <col min="9" max="9" width="30" customWidth="1"/>
  </cols>
  <sheetData>
    <row r="1" spans="1:10" x14ac:dyDescent="0.2">
      <c r="A1" t="str">
        <f>[1]OMIE!A1</f>
        <v>Ano 2015 €/Mwh</v>
      </c>
      <c r="B1">
        <f>[1]OMIE!B1</f>
        <v>0</v>
      </c>
      <c r="C1">
        <f>[1]OMIE!C1</f>
        <v>0</v>
      </c>
      <c r="D1">
        <f>[1]OMIE!D1</f>
        <v>0</v>
      </c>
      <c r="E1">
        <f>[1]OMIE!E1</f>
        <v>0</v>
      </c>
      <c r="F1">
        <f>[1]OMIE!F1</f>
        <v>0</v>
      </c>
      <c r="G1">
        <f>[1]OMIE!G1</f>
        <v>0</v>
      </c>
      <c r="H1">
        <f>[1]OMIE!H1</f>
        <v>0</v>
      </c>
      <c r="I1">
        <f>[1]OMIE!I1</f>
        <v>0</v>
      </c>
      <c r="J1">
        <f>[1]OMIE!J1</f>
        <v>0</v>
      </c>
    </row>
    <row r="2" spans="1:10" x14ac:dyDescent="0.2">
      <c r="A2" t="str">
        <f>[1]OMIE!A2</f>
        <v>Mês</v>
      </c>
      <c r="B2" t="str">
        <f>[1]OMIE!B2</f>
        <v>Preço médio aritmético de Espanha</v>
      </c>
      <c r="C2" t="str">
        <f>[1]OMIE!C2</f>
        <v>Preço médio aritmético de Portugal</v>
      </c>
      <c r="D2" t="str">
        <f>[1]OMIE!D2</f>
        <v>Energia total de aquisição casada Mercado Ibérico</v>
      </c>
      <c r="E2" t="str">
        <f>[1]OMIE!E2</f>
        <v>Energia total com bilaterais</v>
      </c>
      <c r="F2" t="str">
        <f>[1]OMIE!F2</f>
        <v>Preço médio aritmético de Portugal [2014-2015] €/kwh</v>
      </c>
      <c r="G2" t="str">
        <f>[1]OMIE!G2</f>
        <v>Energia diaria dísponivel após os carregamentos   [kWh]</v>
      </c>
      <c r="H2">
        <f>[1]OMIE!H2</f>
        <v>0</v>
      </c>
      <c r="I2" t="str">
        <f>[1]OMIE!I2</f>
        <v xml:space="preserve">Energia restante mensal após os carregamentos [kWh] </v>
      </c>
      <c r="J2">
        <f>[1]OMIE!J2</f>
        <v>0</v>
      </c>
    </row>
    <row r="3" spans="1:10" x14ac:dyDescent="0.2">
      <c r="A3" t="str">
        <f>[1]OMIE!A3</f>
        <v>Jan</v>
      </c>
      <c r="B3">
        <f>[1]OMIE!B3</f>
        <v>51.6</v>
      </c>
      <c r="C3">
        <f>[1]OMIE!C3</f>
        <v>51.82</v>
      </c>
      <c r="D3">
        <f>[1]OMIE!D3</f>
        <v>20099</v>
      </c>
      <c r="E3">
        <f>[1]OMIE!E3</f>
        <v>26782</v>
      </c>
      <c r="F3">
        <f>[1]OMIE!F3</f>
        <v>5.1819999999999998E-2</v>
      </c>
      <c r="G3">
        <f>[1]OMIE!G3</f>
        <v>0</v>
      </c>
      <c r="H3">
        <f>[1]OMIE!H3</f>
        <v>0</v>
      </c>
      <c r="I3">
        <f>[1]OMIE!I3</f>
        <v>0</v>
      </c>
      <c r="J3">
        <f>[1]OMIE!J3</f>
        <v>0</v>
      </c>
    </row>
    <row r="4" spans="1:10" x14ac:dyDescent="0.2">
      <c r="A4" t="str">
        <f>[1]OMIE!A4</f>
        <v>Fev</v>
      </c>
      <c r="B4">
        <f>[1]OMIE!B4</f>
        <v>42.57</v>
      </c>
      <c r="C4">
        <f>[1]OMIE!C4</f>
        <v>42.57</v>
      </c>
      <c r="D4">
        <f>[1]OMIE!D4</f>
        <v>18192</v>
      </c>
      <c r="E4">
        <f>[1]OMIE!E4</f>
        <v>25065</v>
      </c>
      <c r="F4">
        <f>[1]OMIE!F4</f>
        <v>4.2570000000000004E-2</v>
      </c>
      <c r="G4">
        <f>[1]OMIE!G4</f>
        <v>65.806428571428569</v>
      </c>
      <c r="H4">
        <f>[1]OMIE!H4</f>
        <v>0</v>
      </c>
      <c r="I4">
        <f>[1]OMIE!I4</f>
        <v>1842.58</v>
      </c>
      <c r="J4">
        <f>[1]OMIE!J4</f>
        <v>0</v>
      </c>
    </row>
    <row r="5" spans="1:10" x14ac:dyDescent="0.2">
      <c r="A5" t="str">
        <f>[1]OMIE!A5</f>
        <v>Mar</v>
      </c>
      <c r="B5">
        <f>[1]OMIE!B5</f>
        <v>43.13</v>
      </c>
      <c r="C5">
        <f>[1]OMIE!C5</f>
        <v>43.22</v>
      </c>
      <c r="D5">
        <f>[1]OMIE!D5</f>
        <v>18008</v>
      </c>
      <c r="E5">
        <f>[1]OMIE!E5</f>
        <v>25215</v>
      </c>
      <c r="F5">
        <f>[1]OMIE!F5</f>
        <v>4.3220000000000001E-2</v>
      </c>
      <c r="G5">
        <f>[1]OMIE!G5</f>
        <v>283.39354838709681</v>
      </c>
      <c r="H5">
        <f>[1]OMIE!H5</f>
        <v>0</v>
      </c>
      <c r="I5">
        <f>[1]OMIE!I5</f>
        <v>8785.2000000000007</v>
      </c>
      <c r="J5">
        <f>[1]OMIE!J5</f>
        <v>0</v>
      </c>
    </row>
    <row r="6" spans="1:10" x14ac:dyDescent="0.2">
      <c r="A6" t="str">
        <f>[1]OMIE!A6</f>
        <v>Abr</v>
      </c>
      <c r="B6">
        <f>[1]OMIE!B6</f>
        <v>45.34</v>
      </c>
      <c r="C6">
        <f>[1]OMIE!C6</f>
        <v>45.49</v>
      </c>
      <c r="D6">
        <f>[1]OMIE!D6</f>
        <v>16655</v>
      </c>
      <c r="E6">
        <f>[1]OMIE!E6</f>
        <v>22733</v>
      </c>
      <c r="F6">
        <f>[1]OMIE!F6</f>
        <v>4.5490000000000003E-2</v>
      </c>
      <c r="G6">
        <f>[1]OMIE!G6</f>
        <v>492.33566666666661</v>
      </c>
      <c r="H6">
        <f>[1]OMIE!H6</f>
        <v>0</v>
      </c>
      <c r="I6">
        <f>[1]OMIE!I6</f>
        <v>14770.069999999998</v>
      </c>
      <c r="J6">
        <f>[1]OMIE!J6</f>
        <v>0</v>
      </c>
    </row>
    <row r="7" spans="1:10" x14ac:dyDescent="0.2">
      <c r="A7" t="str">
        <f>[1]OMIE!A7</f>
        <v>Mai</v>
      </c>
      <c r="B7">
        <f>[1]OMIE!B7</f>
        <v>45.12</v>
      </c>
      <c r="C7">
        <f>[1]OMIE!C7</f>
        <v>45.18</v>
      </c>
      <c r="D7">
        <f>[1]OMIE!D7</f>
        <v>18072</v>
      </c>
      <c r="E7">
        <f>[1]OMIE!E7</f>
        <v>23128</v>
      </c>
      <c r="F7">
        <f>[1]OMIE!F7</f>
        <v>4.5179999999999998E-2</v>
      </c>
      <c r="G7">
        <f>[1]OMIE!G7</f>
        <v>560.31064516129027</v>
      </c>
      <c r="H7">
        <f>[1]OMIE!H7</f>
        <v>0</v>
      </c>
      <c r="I7">
        <f>[1]OMIE!I7</f>
        <v>17369.629999999997</v>
      </c>
      <c r="J7">
        <f>[1]OMIE!J7</f>
        <v>0</v>
      </c>
    </row>
    <row r="8" spans="1:10" x14ac:dyDescent="0.2">
      <c r="A8" t="str">
        <f>[1]OMIE!A8</f>
        <v>Jun</v>
      </c>
      <c r="B8">
        <f>[1]OMIE!B8</f>
        <v>54.73</v>
      </c>
      <c r="C8">
        <f>[1]OMIE!C8</f>
        <v>54.74</v>
      </c>
      <c r="D8">
        <f>[1]OMIE!D8</f>
        <v>19133</v>
      </c>
      <c r="E8">
        <f>[1]OMIE!E8</f>
        <v>23212</v>
      </c>
      <c r="F8">
        <f>[1]OMIE!F8</f>
        <v>5.4740000000000004E-2</v>
      </c>
      <c r="G8">
        <f>[1]OMIE!G8</f>
        <v>747.38966666666659</v>
      </c>
      <c r="H8">
        <f>[1]OMIE!H8</f>
        <v>0</v>
      </c>
      <c r="I8">
        <f>[1]OMIE!I8</f>
        <v>22421.69</v>
      </c>
      <c r="J8">
        <f>[1]OMIE!J8</f>
        <v>0</v>
      </c>
    </row>
    <row r="9" spans="1:10" x14ac:dyDescent="0.2">
      <c r="A9" t="str">
        <f>[1]OMIE!A9</f>
        <v>Jul</v>
      </c>
      <c r="B9">
        <f>[1]OMIE!B9</f>
        <v>59.55</v>
      </c>
      <c r="C9">
        <f>[1]OMIE!C9</f>
        <v>59.61</v>
      </c>
      <c r="D9">
        <f>[1]OMIE!D9</f>
        <v>21240</v>
      </c>
      <c r="E9">
        <f>[1]OMIE!E9</f>
        <v>26645</v>
      </c>
      <c r="F9">
        <f>[1]OMIE!F9</f>
        <v>5.9609999999999996E-2</v>
      </c>
      <c r="G9">
        <f>[1]OMIE!G9</f>
        <v>741.82677419354832</v>
      </c>
      <c r="H9">
        <f>[1]OMIE!H9</f>
        <v>0</v>
      </c>
      <c r="I9">
        <f>[1]OMIE!I9</f>
        <v>22996.629999999997</v>
      </c>
      <c r="J9">
        <f>[1]OMIE!J9</f>
        <v>0</v>
      </c>
    </row>
    <row r="10" spans="1:10" x14ac:dyDescent="0.2">
      <c r="A10" t="str">
        <f>[1]OMIE!A10</f>
        <v>Ago</v>
      </c>
      <c r="B10">
        <f>[1]OMIE!B10</f>
        <v>55.59</v>
      </c>
      <c r="C10">
        <f>[1]OMIE!C10</f>
        <v>55.59</v>
      </c>
      <c r="D10">
        <f>[1]OMIE!D10</f>
        <v>18869</v>
      </c>
      <c r="E10">
        <f>[1]OMIE!E10</f>
        <v>24226</v>
      </c>
      <c r="F10">
        <f>[1]OMIE!F10</f>
        <v>5.5590000000000001E-2</v>
      </c>
      <c r="G10">
        <f>[1]OMIE!G10</f>
        <v>574.74709677419355</v>
      </c>
      <c r="H10">
        <f>[1]OMIE!H10</f>
        <v>0</v>
      </c>
      <c r="I10">
        <f>[1]OMIE!I10</f>
        <v>17817.16</v>
      </c>
      <c r="J10">
        <f>[1]OMIE!J10</f>
        <v>0</v>
      </c>
    </row>
    <row r="11" spans="1:10" x14ac:dyDescent="0.2">
      <c r="A11" t="str">
        <f>[1]OMIE!A11</f>
        <v>Set</v>
      </c>
      <c r="B11">
        <f>[1]OMIE!B11</f>
        <v>51.88</v>
      </c>
      <c r="C11">
        <f>[1]OMIE!C11</f>
        <v>51.92</v>
      </c>
      <c r="D11">
        <f>[1]OMIE!D11</f>
        <v>17575</v>
      </c>
      <c r="E11">
        <f>[1]OMIE!E11</f>
        <v>22821</v>
      </c>
      <c r="F11">
        <f>[1]OMIE!F11</f>
        <v>5.1920000000000001E-2</v>
      </c>
      <c r="G11">
        <f>[1]OMIE!G11</f>
        <v>377.55166666666662</v>
      </c>
      <c r="H11">
        <f>[1]OMIE!H11</f>
        <v>0</v>
      </c>
      <c r="I11">
        <f>[1]OMIE!I11</f>
        <v>11326.55</v>
      </c>
      <c r="J11">
        <f>[1]OMIE!J11</f>
        <v>0</v>
      </c>
    </row>
    <row r="12" spans="1:10" x14ac:dyDescent="0.2">
      <c r="A12" t="str">
        <f>[1]OMIE!A12</f>
        <v>Out</v>
      </c>
      <c r="B12">
        <f>[1]OMIE!B12</f>
        <v>49.9</v>
      </c>
      <c r="C12">
        <f>[1]OMIE!C12</f>
        <v>49.89</v>
      </c>
      <c r="D12">
        <f>[1]OMIE!D12</f>
        <v>18506</v>
      </c>
      <c r="E12">
        <f>[1]OMIE!E12</f>
        <v>22959</v>
      </c>
      <c r="F12">
        <f>[1]OMIE!F12</f>
        <v>4.9890000000000004E-2</v>
      </c>
      <c r="G12">
        <f>[1]OMIE!G12</f>
        <v>169.00806451612902</v>
      </c>
      <c r="H12">
        <f>[1]OMIE!H12</f>
        <v>0</v>
      </c>
      <c r="I12">
        <f>[1]OMIE!I12</f>
        <v>5239.25</v>
      </c>
      <c r="J12">
        <f>[1]OMIE!J12</f>
        <v>0</v>
      </c>
    </row>
    <row r="13" spans="1:10" x14ac:dyDescent="0.2">
      <c r="A13" t="str">
        <f>[1]OMIE!A13</f>
        <v>Nov</v>
      </c>
      <c r="B13">
        <f>[1]OMIE!B13</f>
        <v>51.2</v>
      </c>
      <c r="C13">
        <f>[1]OMIE!C13</f>
        <v>51.46</v>
      </c>
      <c r="D13">
        <f>[1]OMIE!D13</f>
        <v>19118</v>
      </c>
      <c r="E13">
        <f>[1]OMIE!E13</f>
        <v>23321</v>
      </c>
      <c r="F13">
        <f>[1]OMIE!F13</f>
        <v>5.1459999999999999E-2</v>
      </c>
      <c r="G13">
        <f>[1]OMIE!G13</f>
        <v>49.478333333333325</v>
      </c>
      <c r="H13">
        <f>[1]OMIE!H13</f>
        <v>0</v>
      </c>
      <c r="I13">
        <f>[1]OMIE!I13</f>
        <v>1484.3499999999997</v>
      </c>
      <c r="J13">
        <f>[1]OMIE!J13</f>
        <v>0</v>
      </c>
    </row>
    <row r="14" spans="1:10" x14ac:dyDescent="0.2">
      <c r="A14" t="str">
        <f>[1]OMIE!A14</f>
        <v>Dez</v>
      </c>
      <c r="B14">
        <f>[1]OMIE!B14</f>
        <v>52.61</v>
      </c>
      <c r="C14">
        <f>[1]OMIE!C14</f>
        <v>52.92</v>
      </c>
      <c r="D14">
        <f>[1]OMIE!D14</f>
        <v>20157</v>
      </c>
      <c r="E14">
        <f>[1]OMIE!E14</f>
        <v>24923</v>
      </c>
      <c r="F14">
        <f>[1]OMIE!F14</f>
        <v>5.2920000000000002E-2</v>
      </c>
      <c r="G14">
        <f>[1]OMIE!G14</f>
        <v>0</v>
      </c>
      <c r="H14">
        <f>[1]OMIE!H14</f>
        <v>0</v>
      </c>
      <c r="I14">
        <f>[1]OMIE!I14</f>
        <v>0</v>
      </c>
      <c r="J14">
        <f>[1]OMIE!J14</f>
        <v>0</v>
      </c>
    </row>
    <row r="15" spans="1:10" x14ac:dyDescent="0.2">
      <c r="A15">
        <f>[1]OMIE!A15</f>
        <v>0</v>
      </c>
      <c r="B15">
        <f>[1]OMIE!B15</f>
        <v>0</v>
      </c>
      <c r="C15">
        <f>[1]OMIE!C15</f>
        <v>0</v>
      </c>
      <c r="D15">
        <f>[1]OMIE!D15</f>
        <v>0</v>
      </c>
      <c r="E15" t="str">
        <f>[1]OMIE!E15</f>
        <v>Media a que a eletrecidade e paga</v>
      </c>
      <c r="F15">
        <f>[1]OMIE!F15</f>
        <v>5.1639999999999998E-2</v>
      </c>
      <c r="G15" t="str">
        <f>[1]OMIE!G15</f>
        <v xml:space="preserve">Total de produção restante anual </v>
      </c>
      <c r="H15">
        <f>[1]OMIE!H15</f>
        <v>0</v>
      </c>
      <c r="I15">
        <f>[1]OMIE!I15</f>
        <v>124053.11</v>
      </c>
      <c r="J15">
        <f>[1]OMIE!J15</f>
        <v>0</v>
      </c>
    </row>
    <row r="16" spans="1:10" x14ac:dyDescent="0.2">
      <c r="A16">
        <f>[1]OMIE!A16</f>
        <v>0</v>
      </c>
      <c r="B16">
        <f>[1]OMIE!B16</f>
        <v>0</v>
      </c>
      <c r="C16">
        <f>[1]OMIE!C16</f>
        <v>0</v>
      </c>
      <c r="D16">
        <f>[1]OMIE!D16</f>
        <v>0</v>
      </c>
      <c r="E16">
        <f>[1]OMIE!E16</f>
        <v>0</v>
      </c>
      <c r="F16">
        <f>[1]OMIE!F16</f>
        <v>0</v>
      </c>
      <c r="G16">
        <f>[1]OMIE!G16</f>
        <v>0</v>
      </c>
      <c r="H16">
        <f>[1]OMIE!H16</f>
        <v>0</v>
      </c>
      <c r="I16">
        <f>[1]OMIE!I16</f>
        <v>0</v>
      </c>
      <c r="J16">
        <f>[1]OMIE!J16</f>
        <v>0</v>
      </c>
    </row>
    <row r="17" spans="1:10" x14ac:dyDescent="0.2">
      <c r="A17">
        <f>[1]OMIE!A17</f>
        <v>0</v>
      </c>
      <c r="B17">
        <f>[1]OMIE!B17</f>
        <v>0</v>
      </c>
      <c r="C17">
        <f>[1]OMIE!C17</f>
        <v>0</v>
      </c>
      <c r="D17">
        <f>[1]OMIE!D17</f>
        <v>0</v>
      </c>
      <c r="E17">
        <f>[1]OMIE!E17</f>
        <v>0</v>
      </c>
      <c r="F17">
        <f>[1]OMIE!F17</f>
        <v>0</v>
      </c>
      <c r="G17">
        <f>[1]OMIE!G17</f>
        <v>0</v>
      </c>
      <c r="H17">
        <f>[1]OMIE!H17</f>
        <v>0</v>
      </c>
      <c r="I17">
        <f>[1]OMIE!I17</f>
        <v>0</v>
      </c>
      <c r="J17">
        <f>[1]OMIE!J17</f>
        <v>0</v>
      </c>
    </row>
    <row r="18" spans="1:10" x14ac:dyDescent="0.2">
      <c r="A18" t="str">
        <f>[1]OMIE!A18</f>
        <v xml:space="preserve">Fonte : http://www.omie.es/reports/index.php?report_id=311&amp;lang=pt# </v>
      </c>
      <c r="B18">
        <f>[1]OMIE!B18</f>
        <v>0</v>
      </c>
      <c r="C18">
        <f>[1]OMIE!C18</f>
        <v>0</v>
      </c>
      <c r="D18">
        <f>[1]OMIE!D18</f>
        <v>0</v>
      </c>
      <c r="E18">
        <f>[1]OMIE!E18</f>
        <v>0</v>
      </c>
      <c r="F18">
        <f>[1]OMIE!F18</f>
        <v>0</v>
      </c>
      <c r="G18">
        <f>[1]OMIE!G18</f>
        <v>0</v>
      </c>
      <c r="H18">
        <f>[1]OMIE!H18</f>
        <v>0</v>
      </c>
      <c r="I18">
        <f>[1]OMIE!I18</f>
        <v>0</v>
      </c>
      <c r="J18">
        <f>[1]OMIE!J18</f>
        <v>0</v>
      </c>
    </row>
    <row r="19" spans="1:10" x14ac:dyDescent="0.2">
      <c r="A19">
        <f>[1]OMIE!A19</f>
        <v>0</v>
      </c>
      <c r="B19">
        <f>[1]OMIE!B19</f>
        <v>0</v>
      </c>
      <c r="C19">
        <f>[1]OMIE!C19</f>
        <v>0</v>
      </c>
      <c r="D19">
        <f>[1]OMIE!D19</f>
        <v>0</v>
      </c>
      <c r="E19">
        <f>[1]OMIE!E19</f>
        <v>0</v>
      </c>
      <c r="F19">
        <f>[1]OMIE!F19</f>
        <v>0</v>
      </c>
      <c r="G19">
        <f>[1]OMIE!G19</f>
        <v>0</v>
      </c>
      <c r="H19">
        <f>[1]OMIE!H19</f>
        <v>0</v>
      </c>
      <c r="I19">
        <f>[1]OMIE!I19</f>
        <v>0</v>
      </c>
      <c r="J19">
        <f>[1]OMIE!J19</f>
        <v>0</v>
      </c>
    </row>
    <row r="20" spans="1:10" x14ac:dyDescent="0.2">
      <c r="A20">
        <f>[1]OMIE!A20</f>
        <v>0</v>
      </c>
      <c r="B20">
        <f>[1]OMIE!B20</f>
        <v>0</v>
      </c>
      <c r="C20">
        <f>[1]OMIE!C20</f>
        <v>0</v>
      </c>
      <c r="D20">
        <f>[1]OMIE!D20</f>
        <v>0</v>
      </c>
      <c r="E20">
        <f>[1]OMIE!E20</f>
        <v>0</v>
      </c>
      <c r="F20">
        <f>[1]OMIE!F20</f>
        <v>0</v>
      </c>
      <c r="G20">
        <f>[1]OMIE!G20</f>
        <v>0</v>
      </c>
      <c r="H20">
        <f>[1]OMIE!H20</f>
        <v>0</v>
      </c>
      <c r="I20">
        <f>[1]OMIE!I20</f>
        <v>0</v>
      </c>
      <c r="J20">
        <f>[1]OMIE!J20</f>
        <v>0</v>
      </c>
    </row>
    <row r="21" spans="1:10" x14ac:dyDescent="0.2">
      <c r="A21">
        <f>[1]OMIE!A21</f>
        <v>0</v>
      </c>
      <c r="B21">
        <f>[1]OMIE!B21</f>
        <v>0</v>
      </c>
      <c r="C21">
        <f>[1]OMIE!C21</f>
        <v>0</v>
      </c>
      <c r="D21">
        <f>[1]OMIE!D21</f>
        <v>0</v>
      </c>
      <c r="E21">
        <f>[1]OMIE!E21</f>
        <v>0</v>
      </c>
      <c r="F21">
        <f>[1]OMIE!F21</f>
        <v>0</v>
      </c>
      <c r="G21">
        <f>[1]OMIE!G21</f>
        <v>0</v>
      </c>
      <c r="H21">
        <f>[1]OMIE!H21</f>
        <v>0</v>
      </c>
      <c r="I21">
        <f>[1]OMIE!I21</f>
        <v>0</v>
      </c>
      <c r="J21">
        <f>[1]OMIE!J21</f>
        <v>0</v>
      </c>
    </row>
    <row r="22" spans="1:10" x14ac:dyDescent="0.2">
      <c r="A22" t="str">
        <f>[1]OMIE!A22</f>
        <v>O quadro seguinte apresenta o valor associado à recuperação dos custos decorrentes de política energética, de sustentabilidade ou de interesse económico geral (VCieg,t), em € por kW, apurado para 2016, nos termos do Decreto-Lei n.º 153/2014, de 20 de outubro.</v>
      </c>
      <c r="B22">
        <f>[1]OMIE!B22</f>
        <v>0</v>
      </c>
      <c r="C22">
        <f>[1]OMIE!C22</f>
        <v>0</v>
      </c>
      <c r="D22">
        <f>[1]OMIE!D22</f>
        <v>0</v>
      </c>
      <c r="E22">
        <f>[1]OMIE!E22</f>
        <v>0</v>
      </c>
      <c r="F22">
        <f>[1]OMIE!F22</f>
        <v>0</v>
      </c>
      <c r="G22">
        <f>[1]OMIE!G22</f>
        <v>0</v>
      </c>
      <c r="H22">
        <f>[1]OMIE!H22</f>
        <v>0</v>
      </c>
      <c r="I22">
        <f>[1]OMIE!I22</f>
        <v>0</v>
      </c>
      <c r="J22">
        <f>[1]OMIE!J22</f>
        <v>0</v>
      </c>
    </row>
    <row r="23" spans="1:10" x14ac:dyDescent="0.2">
      <c r="A23">
        <f>[1]OMIE!A23</f>
        <v>0</v>
      </c>
      <c r="B23">
        <f>[1]OMIE!B23</f>
        <v>0</v>
      </c>
      <c r="C23">
        <f>[1]OMIE!C23</f>
        <v>0</v>
      </c>
      <c r="D23">
        <f>[1]OMIE!D23</f>
        <v>0</v>
      </c>
      <c r="E23">
        <f>[1]OMIE!E23</f>
        <v>0</v>
      </c>
      <c r="F23">
        <f>[1]OMIE!F23</f>
        <v>0</v>
      </c>
      <c r="G23">
        <f>[1]OMIE!G23</f>
        <v>0</v>
      </c>
      <c r="H23">
        <f>[1]OMIE!H23</f>
        <v>0</v>
      </c>
      <c r="I23">
        <f>[1]OMIE!I23</f>
        <v>0</v>
      </c>
      <c r="J23">
        <f>[1]OMIE!J23</f>
        <v>0</v>
      </c>
    </row>
    <row r="24" spans="1:10" x14ac:dyDescent="0.2">
      <c r="A24">
        <f>[1]OMIE!A24</f>
        <v>0</v>
      </c>
      <c r="B24">
        <f>[1]OMIE!B24</f>
        <v>0</v>
      </c>
      <c r="C24">
        <f>[1]OMIE!C24</f>
        <v>0</v>
      </c>
      <c r="D24">
        <f>[1]OMIE!D24</f>
        <v>0</v>
      </c>
      <c r="E24">
        <f>[1]OMIE!E24</f>
        <v>0</v>
      </c>
      <c r="F24">
        <f>[1]OMIE!F24</f>
        <v>0</v>
      </c>
      <c r="G24">
        <f>[1]OMIE!G24</f>
        <v>0</v>
      </c>
      <c r="H24">
        <f>[1]OMIE!H24</f>
        <v>0</v>
      </c>
      <c r="I24">
        <f>[1]OMIE!I24</f>
        <v>0</v>
      </c>
      <c r="J24">
        <f>[1]OMIE!J24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"/>
    </sheetView>
  </sheetViews>
  <sheetFormatPr defaultRowHeight="12.75" x14ac:dyDescent="0.2"/>
  <sheetData>
    <row r="1" spans="1:1" x14ac:dyDescent="0.2">
      <c r="A1" s="41" t="s">
        <v>78</v>
      </c>
    </row>
  </sheetData>
  <hyperlinks>
    <hyperlink ref="A1" r:id="rId1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workbookViewId="0">
      <selection activeCell="C12" sqref="C12"/>
    </sheetView>
  </sheetViews>
  <sheetFormatPr defaultRowHeight="12.75" x14ac:dyDescent="0.2"/>
  <cols>
    <col min="1" max="1" width="20.140625" customWidth="1"/>
    <col min="2" max="5" width="6" bestFit="1" customWidth="1"/>
    <col min="6" max="6" width="5.42578125" bestFit="1" customWidth="1"/>
    <col min="7" max="7" width="18" bestFit="1" customWidth="1"/>
    <col min="8" max="9" width="6" bestFit="1" customWidth="1"/>
    <col min="10" max="12" width="6.42578125" bestFit="1" customWidth="1"/>
    <col min="13" max="13" width="25.42578125" bestFit="1" customWidth="1"/>
    <col min="14" max="15" width="7" bestFit="1" customWidth="1"/>
    <col min="16" max="16" width="6.42578125" bestFit="1" customWidth="1"/>
    <col min="17" max="17" width="12" bestFit="1" customWidth="1"/>
    <col min="18" max="18" width="6.42578125" bestFit="1" customWidth="1"/>
    <col min="19" max="19" width="10" bestFit="1" customWidth="1"/>
    <col min="20" max="20" width="6.42578125" bestFit="1" customWidth="1"/>
  </cols>
  <sheetData>
    <row r="1" spans="1:20" x14ac:dyDescent="0.2">
      <c r="A1" t="s">
        <v>30</v>
      </c>
      <c r="B1" t="s">
        <v>31</v>
      </c>
      <c r="C1" t="s">
        <v>32</v>
      </c>
      <c r="D1" t="s">
        <v>33</v>
      </c>
      <c r="E1" t="s">
        <v>34</v>
      </c>
      <c r="F1" t="s">
        <v>35</v>
      </c>
      <c r="G1" t="s">
        <v>36</v>
      </c>
      <c r="H1" t="s">
        <v>37</v>
      </c>
      <c r="I1" t="s">
        <v>38</v>
      </c>
      <c r="J1" t="s">
        <v>39</v>
      </c>
      <c r="K1" t="s">
        <v>40</v>
      </c>
      <c r="L1" t="s">
        <v>41</v>
      </c>
      <c r="M1" t="s">
        <v>42</v>
      </c>
      <c r="N1" t="s">
        <v>43</v>
      </c>
      <c r="O1" t="s">
        <v>44</v>
      </c>
      <c r="P1" t="s">
        <v>45</v>
      </c>
      <c r="Q1" t="s">
        <v>46</v>
      </c>
      <c r="R1" t="s">
        <v>47</v>
      </c>
      <c r="S1" t="s">
        <v>48</v>
      </c>
      <c r="T1" t="s">
        <v>49</v>
      </c>
    </row>
    <row r="2" spans="1:20" x14ac:dyDescent="0.2">
      <c r="A2" t="s">
        <v>50</v>
      </c>
      <c r="G2" t="s">
        <v>50</v>
      </c>
      <c r="M2" t="s">
        <v>50</v>
      </c>
    </row>
    <row r="3" spans="1:20" x14ac:dyDescent="0.2">
      <c r="A3" t="s">
        <v>51</v>
      </c>
      <c r="B3">
        <v>33.619999999999997</v>
      </c>
      <c r="C3">
        <v>31.47</v>
      </c>
      <c r="D3">
        <v>21288</v>
      </c>
      <c r="E3">
        <v>26863</v>
      </c>
      <c r="G3" t="s">
        <v>51</v>
      </c>
      <c r="H3">
        <v>51.6</v>
      </c>
      <c r="I3">
        <v>51.82</v>
      </c>
      <c r="J3">
        <v>20099</v>
      </c>
      <c r="K3">
        <v>26782</v>
      </c>
      <c r="M3" t="s">
        <v>51</v>
      </c>
      <c r="N3">
        <v>41.645000000000003</v>
      </c>
      <c r="O3">
        <v>4.1599999999999998E-2</v>
      </c>
      <c r="Q3">
        <v>0</v>
      </c>
      <c r="S3">
        <v>0</v>
      </c>
      <c r="T3" t="s">
        <v>52</v>
      </c>
    </row>
    <row r="4" spans="1:20" x14ac:dyDescent="0.2">
      <c r="A4" t="s">
        <v>53</v>
      </c>
      <c r="B4">
        <v>17.12</v>
      </c>
      <c r="C4">
        <v>15.39</v>
      </c>
      <c r="D4">
        <v>21305</v>
      </c>
      <c r="E4">
        <v>25053</v>
      </c>
      <c r="G4" t="s">
        <v>53</v>
      </c>
      <c r="H4">
        <v>42.57</v>
      </c>
      <c r="I4">
        <v>42.57</v>
      </c>
      <c r="J4">
        <v>18192</v>
      </c>
      <c r="K4">
        <v>25065</v>
      </c>
      <c r="M4" t="s">
        <v>53</v>
      </c>
      <c r="N4">
        <v>28.98</v>
      </c>
      <c r="O4">
        <v>2.9000000000000001E-2</v>
      </c>
      <c r="Q4">
        <v>65.806428571428569</v>
      </c>
      <c r="S4">
        <v>1842.58</v>
      </c>
      <c r="T4" t="s">
        <v>52</v>
      </c>
    </row>
    <row r="5" spans="1:20" x14ac:dyDescent="0.2">
      <c r="A5" t="s">
        <v>54</v>
      </c>
      <c r="B5">
        <v>26.67</v>
      </c>
      <c r="C5">
        <v>26.2</v>
      </c>
      <c r="D5">
        <v>19390</v>
      </c>
      <c r="E5">
        <v>25376</v>
      </c>
      <c r="G5" t="s">
        <v>54</v>
      </c>
      <c r="H5">
        <v>43.13</v>
      </c>
      <c r="I5">
        <v>43.22</v>
      </c>
      <c r="J5">
        <v>18008</v>
      </c>
      <c r="K5">
        <v>25215</v>
      </c>
      <c r="M5" t="s">
        <v>54</v>
      </c>
      <c r="N5">
        <v>34.71</v>
      </c>
      <c r="O5">
        <v>3.4700000000000002E-2</v>
      </c>
      <c r="Q5">
        <v>283.39354838709681</v>
      </c>
      <c r="S5">
        <v>8785.2000000000007</v>
      </c>
      <c r="T5" t="s">
        <v>52</v>
      </c>
    </row>
    <row r="6" spans="1:20" x14ac:dyDescent="0.2">
      <c r="A6" t="s">
        <v>55</v>
      </c>
      <c r="B6">
        <v>26.44</v>
      </c>
      <c r="C6">
        <v>26.36</v>
      </c>
      <c r="D6">
        <v>15840</v>
      </c>
      <c r="E6">
        <v>22527</v>
      </c>
      <c r="G6" t="s">
        <v>55</v>
      </c>
      <c r="H6">
        <v>45.34</v>
      </c>
      <c r="I6">
        <v>45.49</v>
      </c>
      <c r="J6">
        <v>16655</v>
      </c>
      <c r="K6">
        <v>22733</v>
      </c>
      <c r="M6" t="s">
        <v>55</v>
      </c>
      <c r="N6">
        <v>35.924999999999997</v>
      </c>
      <c r="O6">
        <v>3.5900000000000001E-2</v>
      </c>
      <c r="Q6">
        <v>492.33566666666661</v>
      </c>
      <c r="S6">
        <v>14770.069999999998</v>
      </c>
      <c r="T6" t="s">
        <v>52</v>
      </c>
    </row>
    <row r="7" spans="1:20" x14ac:dyDescent="0.2">
      <c r="A7" t="s">
        <v>56</v>
      </c>
      <c r="B7">
        <v>42.41</v>
      </c>
      <c r="C7">
        <v>42.47</v>
      </c>
      <c r="D7">
        <v>17074</v>
      </c>
      <c r="E7">
        <v>23081</v>
      </c>
      <c r="G7" t="s">
        <v>56</v>
      </c>
      <c r="H7">
        <v>45.12</v>
      </c>
      <c r="I7">
        <v>45.18</v>
      </c>
      <c r="J7">
        <v>18072</v>
      </c>
      <c r="K7">
        <v>23128</v>
      </c>
      <c r="M7" t="s">
        <v>56</v>
      </c>
      <c r="N7">
        <v>43.825000000000003</v>
      </c>
      <c r="O7">
        <v>4.3799999999999999E-2</v>
      </c>
      <c r="Q7">
        <v>560.31064516129027</v>
      </c>
      <c r="S7">
        <v>17369.629999999997</v>
      </c>
      <c r="T7" t="s">
        <v>52</v>
      </c>
    </row>
    <row r="8" spans="1:20" x14ac:dyDescent="0.2">
      <c r="A8" t="s">
        <v>57</v>
      </c>
      <c r="B8">
        <v>50.95</v>
      </c>
      <c r="C8">
        <v>51.19</v>
      </c>
      <c r="D8">
        <v>17487</v>
      </c>
      <c r="E8">
        <v>23037</v>
      </c>
      <c r="G8" t="s">
        <v>57</v>
      </c>
      <c r="H8">
        <v>54.73</v>
      </c>
      <c r="I8">
        <v>54.74</v>
      </c>
      <c r="J8">
        <v>19133</v>
      </c>
      <c r="K8">
        <v>23212</v>
      </c>
      <c r="M8" t="s">
        <v>57</v>
      </c>
      <c r="N8">
        <v>52.965000000000003</v>
      </c>
      <c r="O8">
        <v>5.2999999999999999E-2</v>
      </c>
      <c r="Q8">
        <v>747.38966666666659</v>
      </c>
      <c r="S8">
        <v>22421.69</v>
      </c>
      <c r="T8" t="s">
        <v>52</v>
      </c>
    </row>
    <row r="9" spans="1:20" x14ac:dyDescent="0.2">
      <c r="A9" t="s">
        <v>58</v>
      </c>
      <c r="B9">
        <v>48.21</v>
      </c>
      <c r="C9">
        <v>48.27</v>
      </c>
      <c r="D9">
        <v>20142</v>
      </c>
      <c r="E9">
        <v>24694</v>
      </c>
      <c r="G9" t="s">
        <v>58</v>
      </c>
      <c r="H9">
        <v>59.55</v>
      </c>
      <c r="I9">
        <v>59.61</v>
      </c>
      <c r="J9">
        <v>21240</v>
      </c>
      <c r="K9">
        <v>26645</v>
      </c>
      <c r="M9" t="s">
        <v>58</v>
      </c>
      <c r="N9">
        <v>53.94</v>
      </c>
      <c r="O9">
        <v>5.3900000000000003E-2</v>
      </c>
      <c r="Q9">
        <v>741.82677419354832</v>
      </c>
      <c r="S9">
        <v>22996.629999999997</v>
      </c>
      <c r="T9" t="s">
        <v>52</v>
      </c>
    </row>
    <row r="10" spans="1:20" x14ac:dyDescent="0.2">
      <c r="A10" t="s">
        <v>59</v>
      </c>
      <c r="B10">
        <v>49.91</v>
      </c>
      <c r="C10">
        <v>49.91</v>
      </c>
      <c r="D10">
        <v>18381</v>
      </c>
      <c r="E10">
        <v>23183</v>
      </c>
      <c r="G10" t="s">
        <v>59</v>
      </c>
      <c r="H10">
        <v>55.59</v>
      </c>
      <c r="I10">
        <v>55.59</v>
      </c>
      <c r="J10">
        <v>18869</v>
      </c>
      <c r="K10">
        <v>24226</v>
      </c>
      <c r="M10" t="s">
        <v>59</v>
      </c>
      <c r="N10">
        <v>52.75</v>
      </c>
      <c r="O10">
        <v>5.2699999999999997E-2</v>
      </c>
      <c r="Q10">
        <v>574.74709677419355</v>
      </c>
      <c r="S10">
        <v>17817.16</v>
      </c>
      <c r="T10" t="s">
        <v>52</v>
      </c>
    </row>
    <row r="11" spans="1:20" x14ac:dyDescent="0.2">
      <c r="A11" t="s">
        <v>60</v>
      </c>
      <c r="B11">
        <v>58.89</v>
      </c>
      <c r="C11">
        <v>58.91</v>
      </c>
      <c r="D11">
        <v>17986</v>
      </c>
      <c r="E11">
        <v>24197</v>
      </c>
      <c r="G11" t="s">
        <v>60</v>
      </c>
      <c r="H11">
        <v>51.88</v>
      </c>
      <c r="I11">
        <v>51.92</v>
      </c>
      <c r="J11">
        <v>17575</v>
      </c>
      <c r="K11">
        <v>22821</v>
      </c>
      <c r="M11" t="s">
        <v>60</v>
      </c>
      <c r="N11">
        <v>55.414999999999999</v>
      </c>
      <c r="O11">
        <v>5.5399999999999998E-2</v>
      </c>
      <c r="Q11">
        <v>377.55166666666662</v>
      </c>
      <c r="S11">
        <v>11326.55</v>
      </c>
      <c r="T11" t="s">
        <v>52</v>
      </c>
    </row>
    <row r="12" spans="1:20" x14ac:dyDescent="0.2">
      <c r="A12" t="s">
        <v>61</v>
      </c>
      <c r="B12">
        <v>55.11</v>
      </c>
      <c r="C12">
        <v>55.39</v>
      </c>
      <c r="D12">
        <v>17634</v>
      </c>
      <c r="E12">
        <v>24041</v>
      </c>
      <c r="G12" t="s">
        <v>61</v>
      </c>
      <c r="H12">
        <v>49.9</v>
      </c>
      <c r="I12">
        <v>49.89</v>
      </c>
      <c r="J12">
        <v>18506</v>
      </c>
      <c r="K12">
        <v>22959</v>
      </c>
      <c r="M12" t="s">
        <v>61</v>
      </c>
      <c r="N12">
        <v>52.64</v>
      </c>
      <c r="O12">
        <v>5.2600000000000001E-2</v>
      </c>
      <c r="Q12">
        <v>169.00806451612902</v>
      </c>
      <c r="S12">
        <v>5239.25</v>
      </c>
      <c r="T12" t="s">
        <v>52</v>
      </c>
    </row>
    <row r="13" spans="1:20" x14ac:dyDescent="0.2">
      <c r="A13" t="s">
        <v>62</v>
      </c>
      <c r="B13">
        <v>46.8</v>
      </c>
      <c r="C13">
        <v>46.96</v>
      </c>
      <c r="D13">
        <v>18041</v>
      </c>
      <c r="E13">
        <v>23919</v>
      </c>
      <c r="G13" t="s">
        <v>62</v>
      </c>
      <c r="H13">
        <v>51.2</v>
      </c>
      <c r="I13">
        <v>51.46</v>
      </c>
      <c r="J13">
        <v>19118</v>
      </c>
      <c r="K13">
        <v>23321</v>
      </c>
      <c r="M13" t="s">
        <v>62</v>
      </c>
      <c r="N13">
        <v>49.21</v>
      </c>
      <c r="O13">
        <v>4.9200000000000001E-2</v>
      </c>
      <c r="Q13">
        <v>49.478333333333325</v>
      </c>
      <c r="S13">
        <v>1484.3499999999997</v>
      </c>
      <c r="T13" t="s">
        <v>52</v>
      </c>
    </row>
    <row r="14" spans="1:20" x14ac:dyDescent="0.2">
      <c r="A14" t="s">
        <v>63</v>
      </c>
      <c r="B14">
        <v>47.47</v>
      </c>
      <c r="C14">
        <v>47.69</v>
      </c>
      <c r="D14">
        <v>18832</v>
      </c>
      <c r="E14">
        <v>24949</v>
      </c>
      <c r="G14" t="s">
        <v>63</v>
      </c>
      <c r="H14">
        <v>52.61</v>
      </c>
      <c r="I14">
        <v>52.92</v>
      </c>
      <c r="J14">
        <v>20157</v>
      </c>
      <c r="K14">
        <v>24923</v>
      </c>
      <c r="M14" t="s">
        <v>63</v>
      </c>
      <c r="N14">
        <v>50.305</v>
      </c>
      <c r="O14">
        <v>5.0299999999999997E-2</v>
      </c>
      <c r="Q14">
        <v>0</v>
      </c>
      <c r="S14">
        <v>0</v>
      </c>
      <c r="T14" t="s">
        <v>52</v>
      </c>
    </row>
    <row r="15" spans="1:20" x14ac:dyDescent="0.2">
      <c r="M15" t="s">
        <v>64</v>
      </c>
      <c r="O15">
        <v>4.9799999999999997E-2</v>
      </c>
      <c r="S15">
        <v>124.05311</v>
      </c>
      <c r="T15" t="s">
        <v>65</v>
      </c>
    </row>
    <row r="18" spans="1:2" x14ac:dyDescent="0.2">
      <c r="A18" t="s">
        <v>66</v>
      </c>
    </row>
    <row r="22" spans="1:2" x14ac:dyDescent="0.2">
      <c r="A22" t="s">
        <v>67</v>
      </c>
    </row>
    <row r="25" spans="1:2" x14ac:dyDescent="0.2">
      <c r="A25" t="s">
        <v>68</v>
      </c>
    </row>
    <row r="26" spans="1:2" x14ac:dyDescent="0.2">
      <c r="A26" t="s">
        <v>69</v>
      </c>
      <c r="B26">
        <v>2.7829999999999999</v>
      </c>
    </row>
    <row r="27" spans="1:2" x14ac:dyDescent="0.2">
      <c r="A27" t="s">
        <v>70</v>
      </c>
      <c r="B27">
        <v>3.5209999999999999</v>
      </c>
    </row>
    <row r="28" spans="1:2" x14ac:dyDescent="0.2">
      <c r="A28" t="s">
        <v>71</v>
      </c>
      <c r="B28">
        <v>4.5250000000000004</v>
      </c>
    </row>
    <row r="29" spans="1:2" x14ac:dyDescent="0.2">
      <c r="A29" t="s">
        <v>72</v>
      </c>
      <c r="B29">
        <v>4.01</v>
      </c>
    </row>
    <row r="30" spans="1:2" x14ac:dyDescent="0.2">
      <c r="A30" t="s">
        <v>73</v>
      </c>
      <c r="B30">
        <v>7.39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6</vt:i4>
      </vt:variant>
    </vt:vector>
  </HeadingPairs>
  <TitlesOfParts>
    <vt:vector size="6" baseType="lpstr">
      <vt:lpstr>VAL e TIR</vt:lpstr>
      <vt:lpstr>Fotovoltaica- 2010</vt:lpstr>
      <vt:lpstr>Folha2</vt:lpstr>
      <vt:lpstr>Folha4</vt:lpstr>
      <vt:lpstr>Folha3</vt:lpstr>
      <vt:lpstr>Folha1</vt:lpstr>
    </vt:vector>
  </TitlesOfParts>
  <Company>ISEC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Dulce Coelho</dc:creator>
  <cp:lastModifiedBy>Nuno</cp:lastModifiedBy>
  <dcterms:created xsi:type="dcterms:W3CDTF">2011-10-10T09:14:16Z</dcterms:created>
  <dcterms:modified xsi:type="dcterms:W3CDTF">2016-09-11T16:18:11Z</dcterms:modified>
</cp:coreProperties>
</file>