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sem ampliaçao " sheetId="3" r:id="rId1"/>
    <sheet name="com ampliaçao" sheetId="4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S57" i="3"/>
  <c r="K57" i="4"/>
  <c r="M57" s="1"/>
  <c r="R57" s="1"/>
  <c r="K56"/>
  <c r="M56" s="1"/>
  <c r="N56" s="1"/>
  <c r="K55"/>
  <c r="P55" s="1"/>
  <c r="K54"/>
  <c r="K53"/>
  <c r="M53" s="1"/>
  <c r="O53" s="1"/>
  <c r="K52"/>
  <c r="M52" s="1"/>
  <c r="O52" s="1"/>
  <c r="K51"/>
  <c r="M51" s="1"/>
  <c r="O51" s="1"/>
  <c r="K50"/>
  <c r="M50" s="1"/>
  <c r="R50" s="1"/>
  <c r="K49"/>
  <c r="M49" s="1"/>
  <c r="O49" s="1"/>
  <c r="K48"/>
  <c r="M48" s="1"/>
  <c r="O48" s="1"/>
  <c r="K47"/>
  <c r="M47" s="1"/>
  <c r="O47" s="1"/>
  <c r="K46"/>
  <c r="P46" s="1"/>
  <c r="K45"/>
  <c r="K44"/>
  <c r="M44" s="1"/>
  <c r="R44" s="1"/>
  <c r="K43"/>
  <c r="M43" s="1"/>
  <c r="O43" s="1"/>
  <c r="K42"/>
  <c r="M42" s="1"/>
  <c r="O42" s="1"/>
  <c r="K41"/>
  <c r="M41" s="1"/>
  <c r="O41" s="1"/>
  <c r="K40"/>
  <c r="M40" s="1"/>
  <c r="N40" s="1"/>
  <c r="K39"/>
  <c r="M39" s="1"/>
  <c r="R39" s="1"/>
  <c r="K38"/>
  <c r="M38" s="1"/>
  <c r="O38" s="1"/>
  <c r="K37"/>
  <c r="M37" s="1"/>
  <c r="O37" s="1"/>
  <c r="K36"/>
  <c r="M36" s="1"/>
  <c r="O36" s="1"/>
  <c r="K35"/>
  <c r="M35" s="1"/>
  <c r="N35" s="1"/>
  <c r="K34"/>
  <c r="M34" s="1"/>
  <c r="R34" s="1"/>
  <c r="K33"/>
  <c r="M33" s="1"/>
  <c r="N33" s="1"/>
  <c r="K32"/>
  <c r="M32" s="1"/>
  <c r="R32" s="1"/>
  <c r="K31"/>
  <c r="M31" s="1"/>
  <c r="N31" s="1"/>
  <c r="K30"/>
  <c r="P30" s="1"/>
  <c r="K29"/>
  <c r="K28"/>
  <c r="M28" s="1"/>
  <c r="R28" s="1"/>
  <c r="K26"/>
  <c r="P26" s="1"/>
  <c r="P58" s="1"/>
  <c r="K25"/>
  <c r="K23"/>
  <c r="M23" s="1"/>
  <c r="O23" s="1"/>
  <c r="K22"/>
  <c r="M22" s="1"/>
  <c r="O22" s="1"/>
  <c r="K18"/>
  <c r="M18" s="1"/>
  <c r="O18" s="1"/>
  <c r="K16"/>
  <c r="M16" s="1"/>
  <c r="O16" s="1"/>
  <c r="K14"/>
  <c r="M14" s="1"/>
  <c r="O14" s="1"/>
  <c r="K13"/>
  <c r="M13" s="1"/>
  <c r="O13" s="1"/>
  <c r="K11"/>
  <c r="M11" s="1"/>
  <c r="O11" s="1"/>
  <c r="K10"/>
  <c r="M10" s="1"/>
  <c r="O10" s="1"/>
  <c r="B9"/>
  <c r="K27" s="1"/>
  <c r="M27" s="1"/>
  <c r="O27" s="1"/>
  <c r="K8"/>
  <c r="M8" s="1"/>
  <c r="N8" s="1"/>
  <c r="K7"/>
  <c r="M7" s="1"/>
  <c r="O7" s="1"/>
  <c r="K6"/>
  <c r="M6" s="1"/>
  <c r="O6" s="1"/>
  <c r="K5"/>
  <c r="M5" s="1"/>
  <c r="R5" s="1"/>
  <c r="K4"/>
  <c r="M4" s="1"/>
  <c r="K56" i="3"/>
  <c r="M56" s="1"/>
  <c r="R56" s="1"/>
  <c r="K55"/>
  <c r="M55" s="1"/>
  <c r="N55" s="1"/>
  <c r="K54"/>
  <c r="P54" s="1"/>
  <c r="K53"/>
  <c r="K52"/>
  <c r="M52" s="1"/>
  <c r="O52" s="1"/>
  <c r="K51"/>
  <c r="M51" s="1"/>
  <c r="O51" s="1"/>
  <c r="K50"/>
  <c r="M50" s="1"/>
  <c r="O50" s="1"/>
  <c r="K49"/>
  <c r="M49" s="1"/>
  <c r="R49" s="1"/>
  <c r="K48"/>
  <c r="M48" s="1"/>
  <c r="O48" s="1"/>
  <c r="K47"/>
  <c r="M47" s="1"/>
  <c r="O47" s="1"/>
  <c r="K46"/>
  <c r="M46" s="1"/>
  <c r="O46" s="1"/>
  <c r="K45"/>
  <c r="P45" s="1"/>
  <c r="K44"/>
  <c r="K43"/>
  <c r="M43" s="1"/>
  <c r="R43" s="1"/>
  <c r="K42"/>
  <c r="M42" s="1"/>
  <c r="O42" s="1"/>
  <c r="K41"/>
  <c r="M41" s="1"/>
  <c r="O41" s="1"/>
  <c r="K40"/>
  <c r="M40" s="1"/>
  <c r="O40" s="1"/>
  <c r="K39"/>
  <c r="M39" s="1"/>
  <c r="N39" s="1"/>
  <c r="K38"/>
  <c r="M38" s="1"/>
  <c r="R38" s="1"/>
  <c r="K37"/>
  <c r="M37" s="1"/>
  <c r="O37" s="1"/>
  <c r="K36"/>
  <c r="M36" s="1"/>
  <c r="O36" s="1"/>
  <c r="K35"/>
  <c r="M35" s="1"/>
  <c r="O35" s="1"/>
  <c r="K34"/>
  <c r="M34" s="1"/>
  <c r="N34" s="1"/>
  <c r="K33"/>
  <c r="M33" s="1"/>
  <c r="R33" s="1"/>
  <c r="K32"/>
  <c r="M32" s="1"/>
  <c r="N32" s="1"/>
  <c r="K31"/>
  <c r="M31" s="1"/>
  <c r="R31" s="1"/>
  <c r="K30"/>
  <c r="P30" s="1"/>
  <c r="K29"/>
  <c r="K28"/>
  <c r="M28" s="1"/>
  <c r="R28" s="1"/>
  <c r="K26"/>
  <c r="P26" s="1"/>
  <c r="P57" s="1"/>
  <c r="K25"/>
  <c r="K23"/>
  <c r="M23" s="1"/>
  <c r="O23" s="1"/>
  <c r="K22"/>
  <c r="M22" s="1"/>
  <c r="O22" s="1"/>
  <c r="K18"/>
  <c r="M18" s="1"/>
  <c r="O18" s="1"/>
  <c r="K16"/>
  <c r="M16" s="1"/>
  <c r="O16" s="1"/>
  <c r="K14"/>
  <c r="M14" s="1"/>
  <c r="O14" s="1"/>
  <c r="K13"/>
  <c r="M13" s="1"/>
  <c r="O13" s="1"/>
  <c r="K11"/>
  <c r="M11" s="1"/>
  <c r="O11" s="1"/>
  <c r="K10"/>
  <c r="M10" s="1"/>
  <c r="O10" s="1"/>
  <c r="B9"/>
  <c r="K27" s="1"/>
  <c r="M27" s="1"/>
  <c r="O27" s="1"/>
  <c r="K8"/>
  <c r="M8" s="1"/>
  <c r="N8" s="1"/>
  <c r="K7"/>
  <c r="M7" s="1"/>
  <c r="O7" s="1"/>
  <c r="K6"/>
  <c r="M6" s="1"/>
  <c r="O6" s="1"/>
  <c r="K5"/>
  <c r="M5" s="1"/>
  <c r="R5" s="1"/>
  <c r="K4"/>
  <c r="M4" s="1"/>
  <c r="N4" i="4" l="1"/>
  <c r="K9"/>
  <c r="M9" s="1"/>
  <c r="R9" s="1"/>
  <c r="K12"/>
  <c r="M12" s="1"/>
  <c r="N12" s="1"/>
  <c r="K15"/>
  <c r="M15" s="1"/>
  <c r="R15" s="1"/>
  <c r="K17"/>
  <c r="M17" s="1"/>
  <c r="O17" s="1"/>
  <c r="K19"/>
  <c r="M19" s="1"/>
  <c r="N19" s="1"/>
  <c r="K20"/>
  <c r="M20" s="1"/>
  <c r="R20" s="1"/>
  <c r="K21"/>
  <c r="M21" s="1"/>
  <c r="R21" s="1"/>
  <c r="K24"/>
  <c r="M24" s="1"/>
  <c r="O24" s="1"/>
  <c r="M25"/>
  <c r="Q25"/>
  <c r="M26"/>
  <c r="M29"/>
  <c r="Q29"/>
  <c r="M30"/>
  <c r="M45"/>
  <c r="Q45"/>
  <c r="M46"/>
  <c r="M54"/>
  <c r="Q54"/>
  <c r="M55"/>
  <c r="N4" i="3"/>
  <c r="K9"/>
  <c r="M9" s="1"/>
  <c r="R9" s="1"/>
  <c r="K12"/>
  <c r="M12" s="1"/>
  <c r="N12" s="1"/>
  <c r="K15"/>
  <c r="M15" s="1"/>
  <c r="R15" s="1"/>
  <c r="K17"/>
  <c r="M17" s="1"/>
  <c r="O17" s="1"/>
  <c r="K19"/>
  <c r="M19" s="1"/>
  <c r="N19" s="1"/>
  <c r="K20"/>
  <c r="M20" s="1"/>
  <c r="R20" s="1"/>
  <c r="K21"/>
  <c r="M21" s="1"/>
  <c r="R21" s="1"/>
  <c r="K24"/>
  <c r="M24" s="1"/>
  <c r="O24" s="1"/>
  <c r="M25"/>
  <c r="Q25"/>
  <c r="M26"/>
  <c r="M29"/>
  <c r="Q29"/>
  <c r="M30"/>
  <c r="M44"/>
  <c r="Q44"/>
  <c r="M45"/>
  <c r="M53"/>
  <c r="Q53"/>
  <c r="M54"/>
  <c r="O57" l="1"/>
  <c r="O58" i="4"/>
  <c r="R58"/>
  <c r="T58"/>
  <c r="Q58"/>
  <c r="N58"/>
  <c r="M58"/>
  <c r="R57" i="3"/>
  <c r="T57"/>
  <c r="Q57"/>
  <c r="N57"/>
  <c r="M57"/>
</calcChain>
</file>

<file path=xl/sharedStrings.xml><?xml version="1.0" encoding="utf-8"?>
<sst xmlns="http://schemas.openxmlformats.org/spreadsheetml/2006/main" count="347" uniqueCount="168">
  <si>
    <t>Motocultivador</t>
  </si>
  <si>
    <t>Caixa de carga</t>
  </si>
  <si>
    <t>escarificador</t>
  </si>
  <si>
    <t>subsolador</t>
  </si>
  <si>
    <t>Mês</t>
  </si>
  <si>
    <t>Operações</t>
  </si>
  <si>
    <t>Set.</t>
  </si>
  <si>
    <t>Colheita do pimento</t>
  </si>
  <si>
    <t>Out.</t>
  </si>
  <si>
    <t xml:space="preserve">Colheita da alface </t>
  </si>
  <si>
    <t>Nov.</t>
  </si>
  <si>
    <t>Colheita do tomate</t>
  </si>
  <si>
    <t>Dez.</t>
  </si>
  <si>
    <t xml:space="preserve">Colheita da couve-flor </t>
  </si>
  <si>
    <t>Jan.</t>
  </si>
  <si>
    <t>Colheita da alface</t>
  </si>
  <si>
    <t>Fev.</t>
  </si>
  <si>
    <t>Mobilização do solo com charrua e grade para a meloa*, meloa, melancia, tomate, pepino, pimento e  alface</t>
  </si>
  <si>
    <t>Regos, camalhões  para  a  meloa*,meloa ,melancia, tomate, pepino, pimento, alface</t>
  </si>
  <si>
    <t>Mar.</t>
  </si>
  <si>
    <t>Abr.</t>
  </si>
  <si>
    <t>Colheita do tomate*</t>
  </si>
  <si>
    <t>Maio</t>
  </si>
  <si>
    <t>Jun.</t>
  </si>
  <si>
    <t>Jul.</t>
  </si>
  <si>
    <t>Ago.</t>
  </si>
  <si>
    <t xml:space="preserve">Mobilização do solo com  sobsolador, charrua e grade nas  estufas </t>
  </si>
  <si>
    <t>Tractor</t>
  </si>
  <si>
    <t>Escarificador</t>
  </si>
  <si>
    <t>Pulverizador</t>
  </si>
  <si>
    <t>Charrua</t>
  </si>
  <si>
    <t>operaçao</t>
  </si>
  <si>
    <t>hora/ ha</t>
  </si>
  <si>
    <t>Culturas</t>
  </si>
  <si>
    <t>Área</t>
  </si>
  <si>
    <t>plant.</t>
  </si>
  <si>
    <t>ciclo dias</t>
  </si>
  <si>
    <t>Tomate*</t>
  </si>
  <si>
    <t>abertura de regos</t>
  </si>
  <si>
    <t>Tomate *</t>
  </si>
  <si>
    <t>adubaçao de fundo manual</t>
  </si>
  <si>
    <t>*</t>
  </si>
  <si>
    <t>Feijão verde *</t>
  </si>
  <si>
    <t>Alface *</t>
  </si>
  <si>
    <t>/ /</t>
  </si>
  <si>
    <t>colocaçao de plastico preto manual</t>
  </si>
  <si>
    <t>Couve-flor</t>
  </si>
  <si>
    <t>colocaçao de tutores</t>
  </si>
  <si>
    <t>Brócolos</t>
  </si>
  <si>
    <t>estrumaçao manual</t>
  </si>
  <si>
    <t>gradagem</t>
  </si>
  <si>
    <t xml:space="preserve">plantaçao </t>
  </si>
  <si>
    <t>Meloa*</t>
  </si>
  <si>
    <t>fev</t>
  </si>
  <si>
    <t>sacha manual+ motocultivador</t>
  </si>
  <si>
    <t>Meloa *</t>
  </si>
  <si>
    <t>//</t>
  </si>
  <si>
    <t>Meloa</t>
  </si>
  <si>
    <t>retirar o sistema de rega manual</t>
  </si>
  <si>
    <t>Melancia</t>
  </si>
  <si>
    <t>arranque de plantas</t>
  </si>
  <si>
    <t xml:space="preserve">Tomate </t>
  </si>
  <si>
    <t>retirar tutores manual</t>
  </si>
  <si>
    <t>Pimentos</t>
  </si>
  <si>
    <t>ajeitar os camalhoes manualmente</t>
  </si>
  <si>
    <t>Pepino</t>
  </si>
  <si>
    <t>camalhoes com tractor</t>
  </si>
  <si>
    <t>Alface</t>
  </si>
  <si>
    <t>poda  de formaçao</t>
  </si>
  <si>
    <t xml:space="preserve">Alface </t>
  </si>
  <si>
    <t>Mai.</t>
  </si>
  <si>
    <t>poda,defolha e toturagem</t>
  </si>
  <si>
    <t>intalaçao do sistema de rega</t>
  </si>
  <si>
    <t>retirar o plastico preto manual</t>
  </si>
  <si>
    <t>colheita</t>
  </si>
  <si>
    <t>tratamento fitossanitario</t>
  </si>
  <si>
    <t>colocaçao de tuneis protectores</t>
  </si>
  <si>
    <t>Maneio das armadilhas</t>
  </si>
  <si>
    <t>retiragem de tuneis protectores</t>
  </si>
  <si>
    <t>Transporte da colheita</t>
  </si>
  <si>
    <t>outros</t>
  </si>
  <si>
    <t>operaçoes fixas</t>
  </si>
  <si>
    <t>abertura e feicho de estufas manual</t>
  </si>
  <si>
    <t xml:space="preserve">rega </t>
  </si>
  <si>
    <t>fertelizaçao de cubertura</t>
  </si>
  <si>
    <t>* - valores ajustados a exploraçao.</t>
  </si>
  <si>
    <t>Grade de discos</t>
  </si>
  <si>
    <t xml:space="preserve">Horas de trabalho realizadas </t>
  </si>
  <si>
    <t>Horas de trabalho realizadas</t>
  </si>
  <si>
    <t>Total (h/ano)</t>
  </si>
  <si>
    <r>
      <t>Sacha na alface</t>
    </r>
    <r>
      <rPr>
        <b/>
        <sz val="10"/>
        <color rgb="FF00B050"/>
        <rFont val="Arial"/>
        <family val="2"/>
      </rPr>
      <t>*</t>
    </r>
  </si>
  <si>
    <t>Área (ha)</t>
  </si>
  <si>
    <t>Nº vezes</t>
  </si>
  <si>
    <t xml:space="preserve">Sachas no tomate* alface, tomate e pimento </t>
  </si>
  <si>
    <t xml:space="preserve">Colheita do tomate e do pimento </t>
  </si>
  <si>
    <t xml:space="preserve">Sacha no feijão-verde*, alface*, couve-flor e brócolo </t>
  </si>
  <si>
    <r>
      <t xml:space="preserve">Fitofârmacos no tomate*, </t>
    </r>
    <r>
      <rPr>
        <b/>
        <sz val="10"/>
        <color rgb="FFC00000"/>
        <rFont val="Arial"/>
        <family val="2"/>
      </rPr>
      <t>tomate*</t>
    </r>
    <r>
      <rPr>
        <sz val="10"/>
        <color theme="1"/>
        <rFont val="Arial"/>
        <family val="2"/>
      </rPr>
      <t>, feijão-verde*, alface* couve-flor, brócolo, tomate e pimento</t>
    </r>
  </si>
  <si>
    <r>
      <t>Fitofârmacos no tomate*</t>
    </r>
    <r>
      <rPr>
        <sz val="10"/>
        <color theme="1"/>
        <rFont val="Arial"/>
        <family val="2"/>
      </rPr>
      <t>, feijão-verde*, alface*, couve-flor, brócolos e tomate</t>
    </r>
  </si>
  <si>
    <r>
      <t>Colheita da</t>
    </r>
    <r>
      <rPr>
        <sz val="10"/>
        <color theme="1"/>
        <rFont val="Arial"/>
        <family val="2"/>
      </rPr>
      <t xml:space="preserve"> meloa*</t>
    </r>
  </si>
  <si>
    <t xml:space="preserve">Colheita do feijao-verde* e tomate* </t>
  </si>
  <si>
    <r>
      <t>Colheita de tomate* e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feijão-verde*</t>
    </r>
  </si>
  <si>
    <t>Fitofârmacos no tomate*, feijão-verde*, alface* couve-flor, brócolo, tomate e pimento</t>
  </si>
  <si>
    <t>Sacha no tomate*, feijão-verde*, alface*, couve-flor e bróculo</t>
  </si>
  <si>
    <t xml:space="preserve">Colheita da alface* e bróculos </t>
  </si>
  <si>
    <r>
      <t>Sacha no bróculo, alface * e tomate*</t>
    </r>
    <r>
      <rPr>
        <b/>
        <sz val="10"/>
        <color rgb="FF00B050"/>
        <rFont val="Arial"/>
        <family val="2"/>
      </rPr>
      <t xml:space="preserve"> </t>
    </r>
  </si>
  <si>
    <t>Fitofârmacos no tomate*, alface*,feijao-verde e brócolo</t>
  </si>
  <si>
    <r>
      <t>Fitofârmacos no  br</t>
    </r>
    <r>
      <rPr>
        <sz val="10"/>
        <rFont val="Arial"/>
        <family val="2"/>
      </rPr>
      <t>óculo e  alface*</t>
    </r>
  </si>
  <si>
    <t xml:space="preserve">Colheita do feijão-verde* e tomate*  </t>
  </si>
  <si>
    <t xml:space="preserve">Colheita da couve-flor e bróculos </t>
  </si>
  <si>
    <r>
      <rPr>
        <sz val="10"/>
        <rFont val="Arial"/>
        <family val="2"/>
      </rPr>
      <t>Regos e camalhões no</t>
    </r>
    <r>
      <rPr>
        <b/>
        <sz val="10"/>
        <color rgb="FF00B050"/>
        <rFont val="Arial"/>
        <family val="2"/>
      </rPr>
      <t xml:space="preserve"> </t>
    </r>
    <r>
      <rPr>
        <sz val="10"/>
        <rFont val="Arial"/>
        <family val="2"/>
      </rPr>
      <t>tomate*</t>
    </r>
  </si>
  <si>
    <t>Colheita do bróculo</t>
  </si>
  <si>
    <t xml:space="preserve">Colheita da couve-flor e bróculo </t>
  </si>
  <si>
    <t>Fitofârmacos na meloa* e tomate*</t>
  </si>
  <si>
    <r>
      <rPr>
        <sz val="10"/>
        <rFont val="Arial"/>
        <family val="2"/>
      </rPr>
      <t>Moblização do solo com subsolador, charrua e grade para o</t>
    </r>
    <r>
      <rPr>
        <b/>
        <sz val="10"/>
        <color rgb="FF00B050"/>
        <rFont val="Arial"/>
        <family val="2"/>
      </rPr>
      <t xml:space="preserve"> </t>
    </r>
    <r>
      <rPr>
        <sz val="10"/>
        <rFont val="Arial"/>
        <family val="2"/>
      </rPr>
      <t>tomate*</t>
    </r>
  </si>
  <si>
    <t>Fitofârmacos na  meloa, melancia, tomate, pepino, pimento, alface,tomate* e meloa*</t>
  </si>
  <si>
    <t>Sacha no tomate*, meloa, melancia, tomate, pepino, pimento e alface,</t>
  </si>
  <si>
    <t>Fitofârmacosna meloa, melancia, tomate, pepino, pimento, alface,tomate* e meloa*</t>
  </si>
  <si>
    <t>Colheita de alface</t>
  </si>
  <si>
    <t>Fitofârmacos  na meloa, melancia, tomate, pepino, pimento, alface, tomate* e meloa*</t>
  </si>
  <si>
    <r>
      <t>Sacha no tomate*, meloa* meloa, melancia, tomate, pepino, pimento e alface</t>
    </r>
    <r>
      <rPr>
        <b/>
        <sz val="10"/>
        <color rgb="FF00B050"/>
        <rFont val="Arial"/>
        <family val="2"/>
      </rPr>
      <t xml:space="preserve"> </t>
    </r>
  </si>
  <si>
    <t>Colheita da meloa* e meloa</t>
  </si>
  <si>
    <t>Fitofârmacos na meloa, melancia, tomate, pepino, pimento, tomate*, meloa* e tomate</t>
  </si>
  <si>
    <t>Moblização do solo com  charrua e grade para o tomate</t>
  </si>
  <si>
    <t>Regos e camalhões  para o tomate</t>
  </si>
  <si>
    <t>Colheitas do tomate*, meloa, tomate e pepino</t>
  </si>
  <si>
    <t>Colheita da meloa*, melancia e pimento</t>
  </si>
  <si>
    <t>Fitofârmaco no pimento, meloa, melancia, tomate, pepino.</t>
  </si>
  <si>
    <t>Colheita do tomate* e tomate</t>
  </si>
  <si>
    <t>Colheita do tomate e pimento</t>
  </si>
  <si>
    <t>Colheita da meloa*, meloa, melancia, pepino e pimento</t>
  </si>
  <si>
    <t>Regos e camalhões nas estufas</t>
  </si>
  <si>
    <t>Sacha no tomate e pimento</t>
  </si>
  <si>
    <r>
      <t>Fitofârmacos no tomate*, t</t>
    </r>
    <r>
      <rPr>
        <sz val="10"/>
        <rFont val="Arial"/>
        <family val="2"/>
      </rPr>
      <t>omate</t>
    </r>
    <r>
      <rPr>
        <b/>
        <sz val="10"/>
        <rFont val="Arial"/>
        <family val="2"/>
      </rPr>
      <t xml:space="preserve"> </t>
    </r>
    <r>
      <rPr>
        <sz val="10"/>
        <color theme="1"/>
        <rFont val="Arial"/>
        <family val="2"/>
      </rPr>
      <t>e pimento</t>
    </r>
  </si>
  <si>
    <r>
      <t xml:space="preserve">Sachas no tomate*, </t>
    </r>
    <r>
      <rPr>
        <b/>
        <sz val="10"/>
        <color rgb="FFC00000"/>
        <rFont val="Arial"/>
        <family val="2"/>
      </rPr>
      <t>tomate*</t>
    </r>
    <r>
      <rPr>
        <sz val="10"/>
        <color theme="1"/>
        <rFont val="Arial"/>
        <family val="2"/>
      </rPr>
      <t xml:space="preserve">, alface, tomate e pimento </t>
    </r>
  </si>
  <si>
    <r>
      <t xml:space="preserve">Fitofârmacos no tomate*, </t>
    </r>
    <r>
      <rPr>
        <b/>
        <sz val="10"/>
        <color rgb="FFC00000"/>
        <rFont val="Arial"/>
        <family val="2"/>
      </rPr>
      <t>tomate*</t>
    </r>
    <r>
      <rPr>
        <sz val="10"/>
        <color theme="1"/>
        <rFont val="Arial"/>
        <family val="2"/>
      </rPr>
      <t>, feijão-verde*, alface* couve- flor, brócolo e tomate</t>
    </r>
  </si>
  <si>
    <t xml:space="preserve">Colheita do tomate e pimento </t>
  </si>
  <si>
    <r>
      <t xml:space="preserve">Sacha no tomate*, </t>
    </r>
    <r>
      <rPr>
        <b/>
        <sz val="10"/>
        <color rgb="FFC00000"/>
        <rFont val="Arial"/>
        <family val="2"/>
      </rPr>
      <t>tomate*</t>
    </r>
    <r>
      <rPr>
        <sz val="10"/>
        <color theme="1"/>
        <rFont val="Arial"/>
        <family val="2"/>
      </rPr>
      <t>, feijão-verde*, alface*, couve-flor e bróculo</t>
    </r>
  </si>
  <si>
    <r>
      <t xml:space="preserve">Colheita de tomate*, </t>
    </r>
    <r>
      <rPr>
        <b/>
        <sz val="10"/>
        <color rgb="FFC00000"/>
        <rFont val="Arial"/>
        <family val="2"/>
      </rPr>
      <t xml:space="preserve">tomate* </t>
    </r>
    <r>
      <rPr>
        <sz val="10"/>
        <rFont val="Arial"/>
        <family val="2"/>
      </rPr>
      <t>e</t>
    </r>
    <r>
      <rPr>
        <b/>
        <sz val="10"/>
        <color rgb="FFC00000"/>
        <rFont val="Arial"/>
        <family val="2"/>
      </rPr>
      <t xml:space="preserve"> </t>
    </r>
    <r>
      <rPr>
        <sz val="10"/>
        <color theme="1"/>
        <rFont val="Arial"/>
        <family val="2"/>
      </rPr>
      <t>feijao-verde*</t>
    </r>
  </si>
  <si>
    <t>Colheita da alface* e bróculo</t>
  </si>
  <si>
    <r>
      <t>Fitofârmacos no tomate*,</t>
    </r>
    <r>
      <rPr>
        <sz val="10"/>
        <color rgb="FFC00000"/>
        <rFont val="Arial"/>
        <family val="2"/>
      </rPr>
      <t xml:space="preserve"> </t>
    </r>
    <r>
      <rPr>
        <b/>
        <sz val="10"/>
        <color rgb="FFC00000"/>
        <rFont val="Arial"/>
        <family val="2"/>
      </rPr>
      <t>tomate*</t>
    </r>
    <r>
      <rPr>
        <sz val="10"/>
        <color theme="1"/>
        <rFont val="Arial"/>
        <family val="2"/>
      </rPr>
      <t>, feijão-verde*, alface*, couve-flor, brócolo e tomate</t>
    </r>
  </si>
  <si>
    <r>
      <t xml:space="preserve">Sacha no bróculo, alface *, tomate* e </t>
    </r>
    <r>
      <rPr>
        <b/>
        <sz val="10"/>
        <color rgb="FFC00000"/>
        <rFont val="Arial"/>
        <family val="2"/>
      </rPr>
      <t xml:space="preserve">tomate* </t>
    </r>
  </si>
  <si>
    <r>
      <t xml:space="preserve">Colheita do feijão-verde*, tomate* e </t>
    </r>
    <r>
      <rPr>
        <b/>
        <sz val="10"/>
        <color rgb="FFC00000"/>
        <rFont val="Arial"/>
        <family val="2"/>
      </rPr>
      <t>tomate*</t>
    </r>
  </si>
  <si>
    <r>
      <t xml:space="preserve">Fitofârmacos no tomate*, </t>
    </r>
    <r>
      <rPr>
        <b/>
        <sz val="10"/>
        <color rgb="FFC00000"/>
        <rFont val="Arial"/>
        <family val="2"/>
      </rPr>
      <t>tomate*</t>
    </r>
    <r>
      <rPr>
        <sz val="10"/>
        <color theme="1"/>
        <rFont val="Arial"/>
        <family val="2"/>
      </rPr>
      <t>, alface*, feijão-verde e brócolo</t>
    </r>
  </si>
  <si>
    <r>
      <t xml:space="preserve">Colheita do </t>
    </r>
    <r>
      <rPr>
        <b/>
        <sz val="10"/>
        <color rgb="FFC00000"/>
        <rFont val="Arial"/>
        <family val="2"/>
      </rPr>
      <t>tomate*</t>
    </r>
    <r>
      <rPr>
        <sz val="10"/>
        <color theme="1"/>
        <rFont val="Arial"/>
        <family val="2"/>
      </rPr>
      <t xml:space="preserve">, feijão-verde* e tomate*  </t>
    </r>
  </si>
  <si>
    <r>
      <rPr>
        <sz val="10"/>
        <rFont val="Arial"/>
        <family val="2"/>
      </rPr>
      <t>Moblização do solo com subsolador, charrua e grade para a</t>
    </r>
    <r>
      <rPr>
        <b/>
        <sz val="10"/>
        <color rgb="FF00B050"/>
        <rFont val="Arial"/>
        <family val="2"/>
      </rPr>
      <t xml:space="preserve"> </t>
    </r>
    <r>
      <rPr>
        <b/>
        <sz val="10"/>
        <color rgb="FFC00000"/>
        <rFont val="Arial"/>
        <family val="2"/>
      </rPr>
      <t>meloa*</t>
    </r>
    <r>
      <rPr>
        <b/>
        <sz val="10"/>
        <color rgb="FF00B050"/>
        <rFont val="Arial"/>
        <family val="2"/>
      </rPr>
      <t xml:space="preserve"> </t>
    </r>
    <r>
      <rPr>
        <sz val="10"/>
        <rFont val="Arial"/>
        <family val="2"/>
      </rPr>
      <t>e tomate*</t>
    </r>
  </si>
  <si>
    <r>
      <rPr>
        <sz val="10"/>
        <rFont val="Arial"/>
        <family val="2"/>
      </rPr>
      <t xml:space="preserve">Regos, camalhões para a </t>
    </r>
    <r>
      <rPr>
        <b/>
        <sz val="10"/>
        <color rgb="FF00B050"/>
        <rFont val="Arial"/>
        <family val="2"/>
      </rPr>
      <t xml:space="preserve"> </t>
    </r>
    <r>
      <rPr>
        <b/>
        <sz val="10"/>
        <color rgb="FFC00000"/>
        <rFont val="Arial"/>
        <family val="2"/>
      </rPr>
      <t xml:space="preserve">meloa* </t>
    </r>
    <r>
      <rPr>
        <sz val="10"/>
        <rFont val="Arial"/>
        <family val="2"/>
      </rPr>
      <t>e tomate*</t>
    </r>
  </si>
  <si>
    <t xml:space="preserve">Colheita bróculos </t>
  </si>
  <si>
    <r>
      <rPr>
        <sz val="10"/>
        <rFont val="Arial"/>
        <family val="2"/>
      </rPr>
      <t>Fitofârmacos na</t>
    </r>
    <r>
      <rPr>
        <b/>
        <sz val="10"/>
        <color rgb="FF00B050"/>
        <rFont val="Arial"/>
        <family val="2"/>
      </rPr>
      <t xml:space="preserve"> </t>
    </r>
    <r>
      <rPr>
        <b/>
        <sz val="10"/>
        <color rgb="FFC00000"/>
        <rFont val="Arial"/>
        <family val="2"/>
      </rPr>
      <t>meloa*</t>
    </r>
    <r>
      <rPr>
        <sz val="10"/>
        <rFont val="Arial"/>
        <family val="2"/>
      </rPr>
      <t>,</t>
    </r>
    <r>
      <rPr>
        <b/>
        <sz val="10"/>
        <color rgb="FF00B050"/>
        <rFont val="Arial"/>
        <family val="2"/>
      </rPr>
      <t xml:space="preserve"> </t>
    </r>
    <r>
      <rPr>
        <sz val="10"/>
        <rFont val="Arial"/>
        <family val="2"/>
      </rPr>
      <t>meloa* e tomate*</t>
    </r>
  </si>
  <si>
    <t>Regos e camalhões  para  a  meloa*, meloa , melancia, tomate, pepino, pimento e alface</t>
  </si>
  <si>
    <r>
      <t>Sacha no</t>
    </r>
    <r>
      <rPr>
        <b/>
        <sz val="10"/>
        <color rgb="FFC00000"/>
        <rFont val="Arial"/>
        <family val="2"/>
      </rPr>
      <t xml:space="preserve"> tomate*</t>
    </r>
  </si>
  <si>
    <r>
      <rPr>
        <sz val="10"/>
        <rFont val="Arial"/>
        <family val="2"/>
      </rPr>
      <t>Fitofârmacos na  meloa, melancia, tomate, pepino, pimento, alface, tomate*, meloa* e</t>
    </r>
    <r>
      <rPr>
        <b/>
        <sz val="10"/>
        <color rgb="FF00B050"/>
        <rFont val="Arial"/>
        <family val="2"/>
      </rPr>
      <t xml:space="preserve"> </t>
    </r>
    <r>
      <rPr>
        <b/>
        <sz val="10"/>
        <color rgb="FFC00000"/>
        <rFont val="Arial"/>
        <family val="2"/>
      </rPr>
      <t>meloa*</t>
    </r>
  </si>
  <si>
    <t>Sacha no tomate*, meloa ,melancia, tomate, pepino, pimento e alface</t>
  </si>
  <si>
    <r>
      <t>Fitofârmacos na meloa, melancia, tomate, pepino, pimento, alface, tomate*, meloa*e</t>
    </r>
    <r>
      <rPr>
        <b/>
        <sz val="10"/>
        <color rgb="FFC00000"/>
        <rFont val="Arial"/>
        <family val="2"/>
      </rPr>
      <t xml:space="preserve"> meloa*</t>
    </r>
  </si>
  <si>
    <r>
      <t>Sacha na alface</t>
    </r>
    <r>
      <rPr>
        <sz val="10"/>
        <rFont val="Arial"/>
        <family val="2"/>
      </rPr>
      <t>*</t>
    </r>
  </si>
  <si>
    <r>
      <t>Colheita da</t>
    </r>
    <r>
      <rPr>
        <b/>
        <sz val="10"/>
        <color rgb="FF00B050"/>
        <rFont val="Arial"/>
        <family val="2"/>
      </rPr>
      <t xml:space="preserve"> </t>
    </r>
    <r>
      <rPr>
        <b/>
        <sz val="10"/>
        <color rgb="FFC00000"/>
        <rFont val="Arial"/>
        <family val="2"/>
      </rPr>
      <t>meloa*</t>
    </r>
    <r>
      <rPr>
        <sz val="10"/>
        <color theme="1"/>
        <rFont val="Arial"/>
        <family val="2"/>
      </rPr>
      <t xml:space="preserve"> e meloa*</t>
    </r>
  </si>
  <si>
    <r>
      <t xml:space="preserve">Fitofârmacos na meloa, melancia, tomate, pepino, pimento, alface, tomate*, meloa* e </t>
    </r>
    <r>
      <rPr>
        <b/>
        <sz val="10"/>
        <color rgb="FFC00000"/>
        <rFont val="Arial"/>
        <family val="2"/>
      </rPr>
      <t>meloa*</t>
    </r>
  </si>
  <si>
    <r>
      <t>Sacha no tomate*, meloa*, meloa, melancia, tomate, pepino, pimento, alface e</t>
    </r>
    <r>
      <rPr>
        <b/>
        <sz val="10"/>
        <color rgb="FF00B050"/>
        <rFont val="Arial"/>
        <family val="2"/>
      </rPr>
      <t xml:space="preserve"> </t>
    </r>
    <r>
      <rPr>
        <b/>
        <sz val="10"/>
        <color rgb="FFC00000"/>
        <rFont val="Arial"/>
        <family val="2"/>
      </rPr>
      <t>meloa*</t>
    </r>
  </si>
  <si>
    <r>
      <t xml:space="preserve">Colheita da meloa*, meloa e </t>
    </r>
    <r>
      <rPr>
        <b/>
        <sz val="10"/>
        <color rgb="FFC00000"/>
        <rFont val="Arial"/>
        <family val="2"/>
      </rPr>
      <t>meloa*</t>
    </r>
  </si>
  <si>
    <r>
      <t xml:space="preserve">Fitofârmacos na meloa, melancia, tomate, pepino, pimento, tomate*, meloa*, tomate e </t>
    </r>
    <r>
      <rPr>
        <b/>
        <sz val="10"/>
        <color rgb="FF00B050"/>
        <rFont val="Arial"/>
        <family val="2"/>
      </rPr>
      <t xml:space="preserve"> </t>
    </r>
    <r>
      <rPr>
        <b/>
        <sz val="10"/>
        <color rgb="FFC00000"/>
        <rFont val="Arial"/>
        <family val="2"/>
      </rPr>
      <t>meloa*</t>
    </r>
  </si>
  <si>
    <t>Moblização do solo com charrua e grade para cultivo do tomate</t>
  </si>
  <si>
    <t>Fitofârmacos no  tomate, pimento,  meloa, melancia, tomate e pepino</t>
  </si>
  <si>
    <r>
      <t xml:space="preserve">Colheitas da  </t>
    </r>
    <r>
      <rPr>
        <b/>
        <sz val="10"/>
        <color rgb="FFC00000"/>
        <rFont val="Arial"/>
        <family val="2"/>
      </rPr>
      <t>meloa*</t>
    </r>
    <r>
      <rPr>
        <sz val="10"/>
        <color theme="1"/>
        <rFont val="Arial"/>
        <family val="2"/>
      </rPr>
      <t>, meloa*, meloa, melancia, pepino e pimento</t>
    </r>
  </si>
  <si>
    <r>
      <t>Fitoârmacos no  tomate*,</t>
    </r>
    <r>
      <rPr>
        <b/>
        <sz val="10"/>
        <color rgb="FF00B050"/>
        <rFont val="Arial"/>
        <family val="2"/>
      </rPr>
      <t xml:space="preserve"> </t>
    </r>
    <r>
      <rPr>
        <b/>
        <sz val="10"/>
        <color rgb="FFC00000"/>
        <rFont val="Arial"/>
        <family val="2"/>
      </rPr>
      <t>tomate*</t>
    </r>
    <r>
      <rPr>
        <sz val="10"/>
        <rFont val="Arial"/>
        <family val="2"/>
      </rPr>
      <t>, tomate</t>
    </r>
    <r>
      <rPr>
        <b/>
        <sz val="10"/>
        <rFont val="Arial"/>
        <family val="2"/>
      </rPr>
      <t xml:space="preserve"> </t>
    </r>
    <r>
      <rPr>
        <sz val="10"/>
        <color theme="1"/>
        <rFont val="Arial"/>
        <family val="2"/>
      </rPr>
      <t>e pimento</t>
    </r>
  </si>
  <si>
    <r>
      <t>Colheita da</t>
    </r>
    <r>
      <rPr>
        <b/>
        <sz val="10"/>
        <color rgb="FF00B050"/>
        <rFont val="Arial"/>
        <family val="2"/>
      </rPr>
      <t xml:space="preserve"> </t>
    </r>
    <r>
      <rPr>
        <b/>
        <sz val="10"/>
        <color rgb="FFC00000"/>
        <rFont val="Arial"/>
        <family val="2"/>
      </rPr>
      <t>meloa*</t>
    </r>
    <r>
      <rPr>
        <sz val="10"/>
        <color rgb="FFC00000"/>
        <rFont val="Arial"/>
        <family val="2"/>
      </rPr>
      <t>,</t>
    </r>
    <r>
      <rPr>
        <sz val="10"/>
        <color theme="1"/>
        <rFont val="Arial"/>
        <family val="2"/>
      </rPr>
      <t xml:space="preserve"> meloa*, melancia e pimento</t>
    </r>
  </si>
  <si>
    <r>
      <t>Fitofârmacos no tomate*,</t>
    </r>
    <r>
      <rPr>
        <sz val="10"/>
        <color theme="1"/>
        <rFont val="Arial"/>
        <family val="2"/>
      </rPr>
      <t xml:space="preserve"> feijão-verde* , alface* couve-flor, brócolo e tomate</t>
    </r>
  </si>
  <si>
    <t>Subsolador</t>
  </si>
  <si>
    <r>
      <t xml:space="preserve">Anexo </t>
    </r>
    <r>
      <rPr>
        <sz val="22"/>
        <color theme="1"/>
        <rFont val="Tahoma"/>
        <family val="2"/>
      </rPr>
      <t>VIII</t>
    </r>
    <r>
      <rPr>
        <sz val="22"/>
        <color theme="1"/>
        <rFont val="Arial"/>
        <family val="2"/>
      </rPr>
      <t xml:space="preserve"> - Horas de trabalho do tractor motocultivador e alfaias na situação com ampliação</t>
    </r>
  </si>
  <si>
    <t>Anexo VII - Horas de trabalho do tractor motocultivador e alfaias na situação sem ampliação</t>
  </si>
</sst>
</file>

<file path=xl/styles.xml><?xml version="1.0" encoding="utf-8"?>
<styleSheet xmlns="http://schemas.openxmlformats.org/spreadsheetml/2006/main">
  <numFmts count="4">
    <numFmt numFmtId="43" formatCode="_-* #,##0.00\ _€_-;\-* #,##0.00\ _€_-;_-* &quot;-&quot;??\ _€_-;_-@_-"/>
    <numFmt numFmtId="164" formatCode="0.0"/>
    <numFmt numFmtId="165" formatCode="0.0000"/>
    <numFmt numFmtId="166" formatCode="0.00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B05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C00000"/>
      <name val="Arial"/>
      <family val="2"/>
    </font>
    <font>
      <sz val="10"/>
      <color rgb="FFC00000"/>
      <name val="Arial"/>
      <family val="2"/>
    </font>
    <font>
      <sz val="22"/>
      <color theme="1"/>
      <name val="Arial"/>
      <family val="2"/>
    </font>
    <font>
      <sz val="2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DB69"/>
        <bgColor indexed="64"/>
      </patternFill>
    </fill>
    <fill>
      <patternFill patternType="solid">
        <fgColor rgb="FFFFEBAB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3">
    <xf numFmtId="0" fontId="0" fillId="0" borderId="0" xfId="0"/>
    <xf numFmtId="0" fontId="0" fillId="0" borderId="0" xfId="0" applyFill="1" applyBorder="1"/>
    <xf numFmtId="0" fontId="0" fillId="0" borderId="0" xfId="0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/>
    <xf numFmtId="0" fontId="5" fillId="0" borderId="0" xfId="0" applyFont="1" applyBorder="1" applyAlignment="1">
      <alignment horizontal="right" wrapText="1"/>
    </xf>
    <xf numFmtId="0" fontId="5" fillId="0" borderId="0" xfId="0" applyFont="1" applyBorder="1" applyAlignment="1">
      <alignment horizontal="right" vertical="top" wrapText="1"/>
    </xf>
    <xf numFmtId="0" fontId="5" fillId="0" borderId="0" xfId="0" applyFont="1" applyBorder="1" applyAlignment="1">
      <alignment horizontal="right"/>
    </xf>
    <xf numFmtId="0" fontId="5" fillId="0" borderId="0" xfId="0" applyFont="1" applyBorder="1"/>
    <xf numFmtId="0" fontId="6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right"/>
    </xf>
    <xf numFmtId="0" fontId="8" fillId="0" borderId="4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/>
    <xf numFmtId="0" fontId="10" fillId="0" borderId="4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/>
    <xf numFmtId="0" fontId="9" fillId="0" borderId="1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/>
    <xf numFmtId="0" fontId="8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9" fillId="0" borderId="0" xfId="0" applyFont="1"/>
    <xf numFmtId="0" fontId="9" fillId="0" borderId="0" xfId="0" applyFont="1" applyBorder="1"/>
    <xf numFmtId="0" fontId="9" fillId="0" borderId="0" xfId="0" applyFont="1" applyFill="1" applyBorder="1"/>
    <xf numFmtId="0" fontId="9" fillId="0" borderId="0" xfId="0" applyFont="1" applyFill="1"/>
    <xf numFmtId="0" fontId="7" fillId="0" borderId="0" xfId="0" applyFont="1"/>
    <xf numFmtId="164" fontId="9" fillId="0" borderId="0" xfId="0" applyNumberFormat="1" applyFont="1"/>
    <xf numFmtId="165" fontId="9" fillId="0" borderId="0" xfId="0" applyNumberFormat="1" applyFont="1"/>
    <xf numFmtId="0" fontId="8" fillId="0" borderId="0" xfId="0" applyFont="1"/>
    <xf numFmtId="0" fontId="9" fillId="0" borderId="0" xfId="0" applyFont="1" applyAlignment="1">
      <alignment wrapText="1"/>
    </xf>
    <xf numFmtId="0" fontId="9" fillId="0" borderId="0" xfId="0" applyFont="1" applyBorder="1" applyAlignment="1">
      <alignment vertical="top"/>
    </xf>
    <xf numFmtId="0" fontId="9" fillId="0" borderId="0" xfId="0" applyFont="1" applyBorder="1" applyAlignment="1"/>
    <xf numFmtId="0" fontId="8" fillId="0" borderId="0" xfId="0" applyFont="1" applyBorder="1" applyAlignment="1">
      <alignment horizontal="center" wrapText="1"/>
    </xf>
    <xf numFmtId="0" fontId="12" fillId="0" borderId="0" xfId="0" applyFont="1" applyFill="1" applyBorder="1" applyAlignment="1"/>
    <xf numFmtId="2" fontId="12" fillId="0" borderId="0" xfId="0" applyNumberFormat="1" applyFont="1" applyFill="1" applyBorder="1" applyAlignment="1">
      <alignment horizontal="right"/>
    </xf>
    <xf numFmtId="2" fontId="9" fillId="0" borderId="0" xfId="0" applyNumberFormat="1" applyFont="1" applyBorder="1"/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right"/>
    </xf>
    <xf numFmtId="0" fontId="1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vertical="top" wrapText="1"/>
    </xf>
    <xf numFmtId="0" fontId="13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14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right"/>
    </xf>
    <xf numFmtId="0" fontId="14" fillId="0" borderId="0" xfId="0" applyFont="1" applyBorder="1"/>
    <xf numFmtId="0" fontId="9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right"/>
    </xf>
    <xf numFmtId="0" fontId="14" fillId="0" borderId="0" xfId="0" applyFont="1" applyFill="1" applyBorder="1" applyAlignment="1">
      <alignment horizontal="right" vertical="top" wrapText="1"/>
    </xf>
    <xf numFmtId="2" fontId="9" fillId="0" borderId="0" xfId="0" applyNumberFormat="1" applyFont="1" applyFill="1" applyBorder="1"/>
    <xf numFmtId="0" fontId="9" fillId="0" borderId="0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164" fontId="9" fillId="0" borderId="0" xfId="0" applyNumberFormat="1" applyFont="1" applyBorder="1"/>
    <xf numFmtId="0" fontId="11" fillId="2" borderId="24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top"/>
    </xf>
    <xf numFmtId="164" fontId="9" fillId="0" borderId="0" xfId="0" applyNumberFormat="1" applyFont="1" applyFill="1"/>
    <xf numFmtId="2" fontId="9" fillId="0" borderId="0" xfId="0" applyNumberFormat="1" applyFont="1"/>
    <xf numFmtId="2" fontId="8" fillId="2" borderId="18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164" fontId="8" fillId="0" borderId="0" xfId="0" applyNumberFormat="1" applyFont="1" applyBorder="1" applyAlignment="1">
      <alignment vertical="center"/>
    </xf>
    <xf numFmtId="0" fontId="9" fillId="3" borderId="10" xfId="0" applyFont="1" applyFill="1" applyBorder="1" applyAlignment="1">
      <alignment horizontal="center" vertical="top"/>
    </xf>
    <xf numFmtId="2" fontId="11" fillId="2" borderId="18" xfId="1" applyNumberFormat="1" applyFont="1" applyFill="1" applyBorder="1" applyAlignment="1">
      <alignment vertical="center"/>
    </xf>
    <xf numFmtId="2" fontId="11" fillId="2" borderId="18" xfId="0" applyNumberFormat="1" applyFont="1" applyFill="1" applyBorder="1" applyAlignment="1">
      <alignment vertical="center"/>
    </xf>
    <xf numFmtId="2" fontId="8" fillId="2" borderId="19" xfId="0" applyNumberFormat="1" applyFont="1" applyFill="1" applyBorder="1" applyAlignment="1">
      <alignment vertical="center"/>
    </xf>
    <xf numFmtId="164" fontId="8" fillId="0" borderId="0" xfId="0" applyNumberFormat="1" applyFont="1" applyAlignment="1">
      <alignment vertical="center"/>
    </xf>
    <xf numFmtId="0" fontId="9" fillId="3" borderId="8" xfId="0" applyFont="1" applyFill="1" applyBorder="1" applyAlignment="1">
      <alignment horizontal="left" vertical="top" wrapText="1" indent="1"/>
    </xf>
    <xf numFmtId="0" fontId="9" fillId="3" borderId="7" xfId="0" applyFont="1" applyFill="1" applyBorder="1" applyAlignment="1">
      <alignment horizontal="left" vertical="top" wrapText="1" indent="1"/>
    </xf>
    <xf numFmtId="0" fontId="9" fillId="3" borderId="2" xfId="0" applyFont="1" applyFill="1" applyBorder="1" applyAlignment="1">
      <alignment horizontal="left" vertical="top" wrapText="1" indent="1"/>
    </xf>
    <xf numFmtId="0" fontId="10" fillId="3" borderId="8" xfId="0" applyFont="1" applyFill="1" applyBorder="1" applyAlignment="1">
      <alignment horizontal="left" vertical="top" wrapText="1" indent="1"/>
    </xf>
    <xf numFmtId="0" fontId="10" fillId="3" borderId="7" xfId="0" applyFont="1" applyFill="1" applyBorder="1" applyAlignment="1">
      <alignment horizontal="left" vertical="top" wrapText="1" indent="1"/>
    </xf>
    <xf numFmtId="0" fontId="9" fillId="3" borderId="8" xfId="0" applyFont="1" applyFill="1" applyBorder="1" applyAlignment="1">
      <alignment horizontal="left" vertical="top" wrapText="1" indent="2"/>
    </xf>
    <xf numFmtId="0" fontId="9" fillId="3" borderId="7" xfId="0" applyFont="1" applyFill="1" applyBorder="1" applyAlignment="1">
      <alignment horizontal="left" vertical="top" wrapText="1" indent="2"/>
    </xf>
    <xf numFmtId="0" fontId="9" fillId="3" borderId="2" xfId="0" applyFont="1" applyFill="1" applyBorder="1" applyAlignment="1">
      <alignment horizontal="left" vertical="top" wrapText="1" indent="2"/>
    </xf>
    <xf numFmtId="0" fontId="10" fillId="3" borderId="8" xfId="0" applyFont="1" applyFill="1" applyBorder="1" applyAlignment="1">
      <alignment horizontal="left" vertical="top" wrapText="1" indent="2"/>
    </xf>
    <xf numFmtId="0" fontId="10" fillId="3" borderId="7" xfId="0" applyFont="1" applyFill="1" applyBorder="1" applyAlignment="1">
      <alignment horizontal="left" vertical="top" wrapText="1" indent="2"/>
    </xf>
    <xf numFmtId="0" fontId="12" fillId="3" borderId="7" xfId="0" applyFont="1" applyFill="1" applyBorder="1" applyAlignment="1">
      <alignment horizontal="left" vertical="top" wrapText="1" indent="2"/>
    </xf>
    <xf numFmtId="0" fontId="10" fillId="3" borderId="2" xfId="0" applyFont="1" applyFill="1" applyBorder="1" applyAlignment="1">
      <alignment horizontal="left" vertical="top" wrapText="1" indent="2"/>
    </xf>
    <xf numFmtId="166" fontId="9" fillId="3" borderId="8" xfId="0" applyNumberFormat="1" applyFont="1" applyFill="1" applyBorder="1" applyAlignment="1">
      <alignment horizontal="right" indent="1"/>
    </xf>
    <xf numFmtId="0" fontId="9" fillId="3" borderId="8" xfId="0" applyFont="1" applyFill="1" applyBorder="1" applyAlignment="1">
      <alignment horizontal="right" indent="1"/>
    </xf>
    <xf numFmtId="2" fontId="9" fillId="3" borderId="8" xfId="0" applyNumberFormat="1" applyFont="1" applyFill="1" applyBorder="1" applyAlignment="1">
      <alignment horizontal="right" indent="1"/>
    </xf>
    <xf numFmtId="0" fontId="9" fillId="3" borderId="16" xfId="0" applyFont="1" applyFill="1" applyBorder="1" applyAlignment="1">
      <alignment horizontal="right" indent="1"/>
    </xf>
    <xf numFmtId="0" fontId="12" fillId="3" borderId="8" xfId="0" applyFont="1" applyFill="1" applyBorder="1" applyAlignment="1">
      <alignment horizontal="right" indent="1"/>
    </xf>
    <xf numFmtId="2" fontId="12" fillId="3" borderId="8" xfId="0" applyNumberFormat="1" applyFont="1" applyFill="1" applyBorder="1" applyAlignment="1">
      <alignment horizontal="right" indent="1"/>
    </xf>
    <xf numFmtId="166" fontId="9" fillId="3" borderId="7" xfId="0" applyNumberFormat="1" applyFont="1" applyFill="1" applyBorder="1" applyAlignment="1">
      <alignment horizontal="right" indent="1"/>
    </xf>
    <xf numFmtId="0" fontId="12" fillId="3" borderId="7" xfId="0" applyFont="1" applyFill="1" applyBorder="1" applyAlignment="1">
      <alignment horizontal="right" indent="1"/>
    </xf>
    <xf numFmtId="2" fontId="12" fillId="3" borderId="7" xfId="0" applyNumberFormat="1" applyFont="1" applyFill="1" applyBorder="1" applyAlignment="1">
      <alignment horizontal="right" indent="1"/>
    </xf>
    <xf numFmtId="0" fontId="9" fillId="3" borderId="7" xfId="0" applyFont="1" applyFill="1" applyBorder="1" applyAlignment="1">
      <alignment horizontal="right" indent="1"/>
    </xf>
    <xf numFmtId="166" fontId="9" fillId="3" borderId="2" xfId="0" applyNumberFormat="1" applyFont="1" applyFill="1" applyBorder="1" applyAlignment="1">
      <alignment horizontal="right" indent="1"/>
    </xf>
    <xf numFmtId="0" fontId="12" fillId="3" borderId="2" xfId="0" applyFont="1" applyFill="1" applyBorder="1" applyAlignment="1">
      <alignment horizontal="right" indent="1"/>
    </xf>
    <xf numFmtId="2" fontId="12" fillId="3" borderId="2" xfId="0" applyNumberFormat="1" applyFont="1" applyFill="1" applyBorder="1" applyAlignment="1">
      <alignment horizontal="right" indent="1"/>
    </xf>
    <xf numFmtId="0" fontId="9" fillId="3" borderId="2" xfId="0" applyFont="1" applyFill="1" applyBorder="1" applyAlignment="1">
      <alignment horizontal="right" indent="1"/>
    </xf>
    <xf numFmtId="2" fontId="9" fillId="3" borderId="2" xfId="0" applyNumberFormat="1" applyFont="1" applyFill="1" applyBorder="1" applyAlignment="1">
      <alignment horizontal="right" indent="1"/>
    </xf>
    <xf numFmtId="2" fontId="9" fillId="3" borderId="7" xfId="0" applyNumberFormat="1" applyFont="1" applyFill="1" applyBorder="1" applyAlignment="1">
      <alignment horizontal="right" indent="1"/>
    </xf>
    <xf numFmtId="2" fontId="9" fillId="3" borderId="16" xfId="0" applyNumberFormat="1" applyFont="1" applyFill="1" applyBorder="1" applyAlignment="1">
      <alignment horizontal="right" indent="1"/>
    </xf>
    <xf numFmtId="2" fontId="8" fillId="2" borderId="18" xfId="1" applyNumberFormat="1" applyFont="1" applyFill="1" applyBorder="1" applyAlignment="1">
      <alignment horizontal="right" vertical="center" indent="1"/>
    </xf>
    <xf numFmtId="2" fontId="8" fillId="2" borderId="18" xfId="0" applyNumberFormat="1" applyFont="1" applyFill="1" applyBorder="1" applyAlignment="1">
      <alignment horizontal="right" vertical="center" indent="1"/>
    </xf>
    <xf numFmtId="0" fontId="8" fillId="2" borderId="18" xfId="0" applyFont="1" applyFill="1" applyBorder="1" applyAlignment="1">
      <alignment horizontal="right" vertical="center" indent="1"/>
    </xf>
    <xf numFmtId="0" fontId="9" fillId="3" borderId="13" xfId="0" applyFont="1" applyFill="1" applyBorder="1" applyAlignment="1">
      <alignment horizontal="left" vertical="top" wrapText="1" indent="1"/>
    </xf>
    <xf numFmtId="0" fontId="12" fillId="3" borderId="8" xfId="0" applyFont="1" applyFill="1" applyBorder="1" applyAlignment="1">
      <alignment horizontal="left" vertical="top" wrapText="1" indent="1"/>
    </xf>
    <xf numFmtId="0" fontId="12" fillId="3" borderId="2" xfId="0" applyFont="1" applyFill="1" applyBorder="1" applyAlignment="1">
      <alignment horizontal="left" vertical="top" wrapText="1" indent="1"/>
    </xf>
    <xf numFmtId="166" fontId="9" fillId="3" borderId="13" xfId="0" applyNumberFormat="1" applyFont="1" applyFill="1" applyBorder="1" applyAlignment="1">
      <alignment horizontal="right" indent="1"/>
    </xf>
    <xf numFmtId="0" fontId="9" fillId="3" borderId="13" xfId="0" applyFont="1" applyFill="1" applyBorder="1" applyAlignment="1">
      <alignment horizontal="right" indent="1"/>
    </xf>
    <xf numFmtId="2" fontId="9" fillId="3" borderId="13" xfId="0" applyNumberFormat="1" applyFont="1" applyFill="1" applyBorder="1" applyAlignment="1">
      <alignment horizontal="right" indent="1"/>
    </xf>
    <xf numFmtId="0" fontId="4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9" fillId="3" borderId="29" xfId="0" applyFont="1" applyFill="1" applyBorder="1" applyAlignment="1">
      <alignment horizontal="right" indent="1"/>
    </xf>
    <xf numFmtId="2" fontId="9" fillId="3" borderId="30" xfId="0" applyNumberFormat="1" applyFont="1" applyFill="1" applyBorder="1" applyAlignment="1">
      <alignment horizontal="right" indent="1"/>
    </xf>
    <xf numFmtId="2" fontId="9" fillId="3" borderId="31" xfId="0" applyNumberFormat="1" applyFont="1" applyFill="1" applyBorder="1" applyAlignment="1">
      <alignment horizontal="right" indent="1"/>
    </xf>
    <xf numFmtId="2" fontId="9" fillId="3" borderId="32" xfId="0" applyNumberFormat="1" applyFont="1" applyFill="1" applyBorder="1" applyAlignment="1">
      <alignment horizontal="right" indent="1"/>
    </xf>
    <xf numFmtId="0" fontId="9" fillId="3" borderId="32" xfId="0" applyFont="1" applyFill="1" applyBorder="1" applyAlignment="1">
      <alignment horizontal="right" indent="1"/>
    </xf>
    <xf numFmtId="0" fontId="9" fillId="3" borderId="30" xfId="0" applyFont="1" applyFill="1" applyBorder="1" applyAlignment="1">
      <alignment horizontal="right" indent="1"/>
    </xf>
    <xf numFmtId="0" fontId="9" fillId="3" borderId="31" xfId="0" applyFont="1" applyFill="1" applyBorder="1" applyAlignment="1">
      <alignment horizontal="right" indent="1"/>
    </xf>
    <xf numFmtId="2" fontId="8" fillId="2" borderId="34" xfId="0" applyNumberFormat="1" applyFont="1" applyFill="1" applyBorder="1" applyAlignment="1">
      <alignment horizontal="right" vertical="center" indent="1"/>
    </xf>
    <xf numFmtId="2" fontId="9" fillId="0" borderId="0" xfId="0" applyNumberFormat="1" applyFont="1" applyFill="1"/>
    <xf numFmtId="2" fontId="11" fillId="2" borderId="25" xfId="0" applyNumberFormat="1" applyFont="1" applyFill="1" applyBorder="1" applyAlignment="1">
      <alignment horizontal="center" vertical="center"/>
    </xf>
    <xf numFmtId="2" fontId="9" fillId="3" borderId="11" xfId="0" applyNumberFormat="1" applyFont="1" applyFill="1" applyBorder="1" applyAlignment="1">
      <alignment horizontal="right" indent="1"/>
    </xf>
    <xf numFmtId="2" fontId="9" fillId="3" borderId="17" xfId="0" applyNumberFormat="1" applyFont="1" applyFill="1" applyBorder="1" applyAlignment="1">
      <alignment horizontal="right" indent="1"/>
    </xf>
    <xf numFmtId="2" fontId="8" fillId="2" borderId="19" xfId="0" applyNumberFormat="1" applyFont="1" applyFill="1" applyBorder="1" applyAlignment="1">
      <alignment horizontal="right" vertical="center" indent="1"/>
    </xf>
    <xf numFmtId="2" fontId="13" fillId="0" borderId="0" xfId="0" applyNumberFormat="1" applyFont="1" applyBorder="1" applyAlignment="1">
      <alignment vertical="top" wrapText="1"/>
    </xf>
    <xf numFmtId="2" fontId="14" fillId="0" borderId="0" xfId="0" applyNumberFormat="1" applyFont="1" applyBorder="1" applyAlignment="1">
      <alignment horizontal="right" wrapText="1"/>
    </xf>
    <xf numFmtId="2" fontId="13" fillId="0" borderId="0" xfId="0" applyNumberFormat="1" applyFont="1" applyBorder="1" applyAlignment="1">
      <alignment horizontal="center" wrapText="1"/>
    </xf>
    <xf numFmtId="2" fontId="4" fillId="0" borderId="0" xfId="0" applyNumberFormat="1" applyFont="1" applyBorder="1" applyAlignment="1">
      <alignment horizontal="center" wrapText="1"/>
    </xf>
    <xf numFmtId="2" fontId="5" fillId="0" borderId="0" xfId="0" applyNumberFormat="1" applyFont="1" applyBorder="1" applyAlignment="1">
      <alignment horizontal="right" wrapText="1"/>
    </xf>
    <xf numFmtId="2" fontId="0" fillId="0" borderId="0" xfId="0" applyNumberFormat="1" applyFill="1" applyBorder="1"/>
    <xf numFmtId="2" fontId="0" fillId="0" borderId="0" xfId="0" applyNumberFormat="1" applyFill="1"/>
    <xf numFmtId="2" fontId="9" fillId="3" borderId="14" xfId="0" applyNumberFormat="1" applyFont="1" applyFill="1" applyBorder="1" applyAlignment="1">
      <alignment horizontal="right" indent="1"/>
    </xf>
    <xf numFmtId="0" fontId="17" fillId="0" borderId="35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11" fillId="2" borderId="20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/>
    </xf>
    <xf numFmtId="2" fontId="13" fillId="0" borderId="0" xfId="0" applyNumberFormat="1" applyFont="1" applyBorder="1" applyAlignment="1">
      <alignment horizontal="center" wrapText="1"/>
    </xf>
    <xf numFmtId="0" fontId="8" fillId="2" borderId="26" xfId="0" applyFont="1" applyFill="1" applyBorder="1" applyAlignment="1">
      <alignment horizontal="left" vertical="center" wrapText="1"/>
    </xf>
    <xf numFmtId="0" fontId="8" fillId="2" borderId="27" xfId="0" applyFont="1" applyFill="1" applyBorder="1" applyAlignment="1">
      <alignment horizontal="left" vertical="center" wrapText="1"/>
    </xf>
    <xf numFmtId="0" fontId="8" fillId="2" borderId="28" xfId="0" applyFont="1" applyFill="1" applyBorder="1" applyAlignment="1">
      <alignment horizontal="left" vertical="center" wrapText="1"/>
    </xf>
    <xf numFmtId="0" fontId="17" fillId="0" borderId="35" xfId="0" applyFont="1" applyBorder="1" applyAlignment="1">
      <alignment horizontal="center"/>
    </xf>
    <xf numFmtId="0" fontId="9" fillId="0" borderId="35" xfId="0" applyFont="1" applyBorder="1" applyAlignment="1">
      <alignment horizontal="center"/>
    </xf>
    <xf numFmtId="0" fontId="11" fillId="2" borderId="33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left" vertical="center" wrapText="1" indent="1"/>
    </xf>
    <xf numFmtId="0" fontId="8" fillId="2" borderId="27" xfId="0" applyFont="1" applyFill="1" applyBorder="1" applyAlignment="1">
      <alignment horizontal="left" vertical="center" wrapText="1" indent="1"/>
    </xf>
    <xf numFmtId="0" fontId="8" fillId="2" borderId="28" xfId="0" applyFont="1" applyFill="1" applyBorder="1" applyAlignment="1">
      <alignment horizontal="left" vertical="center" wrapText="1" indent="1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colors>
    <mruColors>
      <color rgb="FFFFEBAB"/>
      <color rgb="FFFFE697"/>
      <color rgb="FFFFDB69"/>
      <color rgb="FFFFEEB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PT"/>
  <c:chart>
    <c:title>
      <c:tx>
        <c:rich>
          <a:bodyPr/>
          <a:lstStyle/>
          <a:p>
            <a:pPr>
              <a:defRPr/>
            </a:pPr>
            <a:r>
              <a:rPr lang="pt-PT"/>
              <a:t>total</a:t>
            </a:r>
            <a:r>
              <a:rPr lang="pt-PT" baseline="0"/>
              <a:t> de horas/ dia</a:t>
            </a:r>
            <a:endParaRPr lang="pt-PT"/>
          </a:p>
        </c:rich>
      </c:tx>
    </c:title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[1]Folha1!$AH$50</c:f>
              <c:strCache>
                <c:ptCount val="1"/>
              </c:strCache>
            </c:strRef>
          </c:tx>
          <c:cat>
            <c:numRef>
              <c:f>[1]Folha1!$AG$51:$AG$64</c:f>
              <c:numCache>
                <c:formatCode>General</c:formatCode>
                <c:ptCount val="14"/>
              </c:numCache>
            </c:numRef>
          </c:cat>
          <c:val>
            <c:numRef>
              <c:f>[1]Folha1!$AH$51:$AH$64</c:f>
              <c:numCache>
                <c:formatCode>General</c:formatCode>
                <c:ptCount val="14"/>
              </c:numCache>
            </c:numRef>
          </c:val>
        </c:ser>
        <c:ser>
          <c:idx val="1"/>
          <c:order val="1"/>
          <c:tx>
            <c:strRef>
              <c:f>[1]Folha1!$AI$50</c:f>
              <c:strCache>
                <c:ptCount val="1"/>
              </c:strCache>
            </c:strRef>
          </c:tx>
          <c:cat>
            <c:numRef>
              <c:f>[1]Folha1!$AG$51:$AG$64</c:f>
              <c:numCache>
                <c:formatCode>General</c:formatCode>
                <c:ptCount val="14"/>
              </c:numCache>
            </c:numRef>
          </c:cat>
          <c:val>
            <c:numRef>
              <c:f>[1]Folha1!$AI$51:$AI$64</c:f>
              <c:numCache>
                <c:formatCode>General</c:formatCode>
                <c:ptCount val="14"/>
              </c:numCache>
            </c:numRef>
          </c:val>
        </c:ser>
        <c:ser>
          <c:idx val="2"/>
          <c:order val="2"/>
          <c:tx>
            <c:strRef>
              <c:f>[1]Folha1!$AJ$50</c:f>
              <c:strCache>
                <c:ptCount val="1"/>
              </c:strCache>
            </c:strRef>
          </c:tx>
          <c:cat>
            <c:numRef>
              <c:f>[1]Folha1!$AG$51:$AG$64</c:f>
              <c:numCache>
                <c:formatCode>General</c:formatCode>
                <c:ptCount val="14"/>
              </c:numCache>
            </c:numRef>
          </c:cat>
          <c:val>
            <c:numRef>
              <c:f>[1]Folha1!$AJ$51:$AJ$64</c:f>
              <c:numCache>
                <c:formatCode>General</c:formatCode>
                <c:ptCount val="14"/>
              </c:numCache>
            </c:numRef>
          </c:val>
        </c:ser>
        <c:shape val="box"/>
        <c:axId val="73833856"/>
        <c:axId val="74286208"/>
        <c:axId val="0"/>
      </c:bar3DChart>
      <c:catAx>
        <c:axId val="73833856"/>
        <c:scaling>
          <c:orientation val="minMax"/>
        </c:scaling>
        <c:axPos val="b"/>
        <c:numFmt formatCode="General" sourceLinked="1"/>
        <c:tickLblPos val="nextTo"/>
        <c:crossAx val="74286208"/>
        <c:crosses val="autoZero"/>
        <c:auto val="1"/>
        <c:lblAlgn val="ctr"/>
        <c:lblOffset val="100"/>
      </c:catAx>
      <c:valAx>
        <c:axId val="74286208"/>
        <c:scaling>
          <c:orientation val="minMax"/>
        </c:scaling>
        <c:axPos val="l"/>
        <c:majorGridlines/>
        <c:numFmt formatCode="General" sourceLinked="1"/>
        <c:tickLblPos val="nextTo"/>
        <c:crossAx val="73833856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PT"/>
  <c:chart>
    <c:title>
      <c:tx>
        <c:rich>
          <a:bodyPr/>
          <a:lstStyle/>
          <a:p>
            <a:pPr>
              <a:defRPr/>
            </a:pPr>
            <a:r>
              <a:rPr lang="pt-PT"/>
              <a:t>Nº</a:t>
            </a:r>
            <a:r>
              <a:rPr lang="pt-PT" baseline="0"/>
              <a:t> de trabalhadores </a:t>
            </a:r>
            <a:endParaRPr lang="pt-PT"/>
          </a:p>
        </c:rich>
      </c:tx>
    </c:title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[1]Folha1!$AM$50</c:f>
              <c:strCache>
                <c:ptCount val="1"/>
              </c:strCache>
            </c:strRef>
          </c:tx>
          <c:cat>
            <c:numRef>
              <c:f>[1]Folha1!$AL$51:$AL$64</c:f>
              <c:numCache>
                <c:formatCode>General</c:formatCode>
                <c:ptCount val="14"/>
              </c:numCache>
            </c:numRef>
          </c:cat>
          <c:val>
            <c:numRef>
              <c:f>[1]Folha1!$AM$51:$AM$64</c:f>
              <c:numCache>
                <c:formatCode>General</c:formatCode>
                <c:ptCount val="14"/>
              </c:numCache>
            </c:numRef>
          </c:val>
        </c:ser>
        <c:ser>
          <c:idx val="1"/>
          <c:order val="1"/>
          <c:tx>
            <c:strRef>
              <c:f>[1]Folha1!$AN$50</c:f>
              <c:strCache>
                <c:ptCount val="1"/>
              </c:strCache>
            </c:strRef>
          </c:tx>
          <c:cat>
            <c:numRef>
              <c:f>[1]Folha1!$AL$51:$AL$64</c:f>
              <c:numCache>
                <c:formatCode>General</c:formatCode>
                <c:ptCount val="14"/>
              </c:numCache>
            </c:numRef>
          </c:cat>
          <c:val>
            <c:numRef>
              <c:f>[1]Folha1!$AN$51:$AN$64</c:f>
              <c:numCache>
                <c:formatCode>General</c:formatCode>
                <c:ptCount val="14"/>
              </c:numCache>
            </c:numRef>
          </c:val>
        </c:ser>
        <c:ser>
          <c:idx val="2"/>
          <c:order val="2"/>
          <c:tx>
            <c:strRef>
              <c:f>[1]Folha1!$AO$50</c:f>
              <c:strCache>
                <c:ptCount val="1"/>
                <c:pt idx="0">
                  <c:v>Horas mensais com  olheita</c:v>
                </c:pt>
              </c:strCache>
            </c:strRef>
          </c:tx>
          <c:cat>
            <c:numRef>
              <c:f>[1]Folha1!$AL$51:$AL$64</c:f>
              <c:numCache>
                <c:formatCode>General</c:formatCode>
                <c:ptCount val="14"/>
              </c:numCache>
            </c:numRef>
          </c:cat>
          <c:val>
            <c:numRef>
              <c:f>[1]Folha1!$AO$51:$AO$64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shape val="box"/>
        <c:axId val="74451968"/>
        <c:axId val="74461952"/>
        <c:axId val="0"/>
      </c:bar3DChart>
      <c:catAx>
        <c:axId val="74451968"/>
        <c:scaling>
          <c:orientation val="minMax"/>
        </c:scaling>
        <c:axPos val="b"/>
        <c:numFmt formatCode="General" sourceLinked="1"/>
        <c:tickLblPos val="nextTo"/>
        <c:crossAx val="74461952"/>
        <c:crosses val="autoZero"/>
        <c:auto val="1"/>
        <c:lblAlgn val="ctr"/>
        <c:lblOffset val="100"/>
      </c:catAx>
      <c:valAx>
        <c:axId val="74461952"/>
        <c:scaling>
          <c:orientation val="minMax"/>
        </c:scaling>
        <c:axPos val="l"/>
        <c:majorGridlines/>
        <c:numFmt formatCode="General" sourceLinked="1"/>
        <c:tickLblPos val="nextTo"/>
        <c:crossAx val="744519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81797313271543"/>
          <c:y val="0.2060956669808362"/>
          <c:w val="0.19838844137817699"/>
          <c:h val="0.58780866603832771"/>
        </c:manualLayout>
      </c:layout>
    </c:legend>
    <c:plotVisOnly val="1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PT"/>
  <c:chart>
    <c:title>
      <c:tx>
        <c:rich>
          <a:bodyPr/>
          <a:lstStyle/>
          <a:p>
            <a:pPr>
              <a:defRPr/>
            </a:pPr>
            <a:r>
              <a:rPr lang="pt-PT"/>
              <a:t>total</a:t>
            </a:r>
            <a:r>
              <a:rPr lang="pt-PT" baseline="0"/>
              <a:t> de horas/ dia</a:t>
            </a:r>
            <a:endParaRPr lang="pt-PT"/>
          </a:p>
        </c:rich>
      </c:tx>
    </c:title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[1]Folha1!$AH$50</c:f>
              <c:strCache>
                <c:ptCount val="1"/>
              </c:strCache>
            </c:strRef>
          </c:tx>
          <c:cat>
            <c:numRef>
              <c:f>[1]Folha1!$AG$51:$AG$64</c:f>
              <c:numCache>
                <c:formatCode>General</c:formatCode>
                <c:ptCount val="14"/>
              </c:numCache>
            </c:numRef>
          </c:cat>
          <c:val>
            <c:numRef>
              <c:f>[1]Folha1!$AH$51:$AH$64</c:f>
              <c:numCache>
                <c:formatCode>General</c:formatCode>
                <c:ptCount val="14"/>
              </c:numCache>
            </c:numRef>
          </c:val>
        </c:ser>
        <c:ser>
          <c:idx val="1"/>
          <c:order val="1"/>
          <c:tx>
            <c:strRef>
              <c:f>[1]Folha1!$AI$50</c:f>
              <c:strCache>
                <c:ptCount val="1"/>
              </c:strCache>
            </c:strRef>
          </c:tx>
          <c:cat>
            <c:numRef>
              <c:f>[1]Folha1!$AG$51:$AG$64</c:f>
              <c:numCache>
                <c:formatCode>General</c:formatCode>
                <c:ptCount val="14"/>
              </c:numCache>
            </c:numRef>
          </c:cat>
          <c:val>
            <c:numRef>
              <c:f>[1]Folha1!$AI$51:$AI$64</c:f>
              <c:numCache>
                <c:formatCode>General</c:formatCode>
                <c:ptCount val="14"/>
              </c:numCache>
            </c:numRef>
          </c:val>
        </c:ser>
        <c:ser>
          <c:idx val="2"/>
          <c:order val="2"/>
          <c:tx>
            <c:strRef>
              <c:f>[1]Folha1!$AJ$50</c:f>
              <c:strCache>
                <c:ptCount val="1"/>
              </c:strCache>
            </c:strRef>
          </c:tx>
          <c:cat>
            <c:numRef>
              <c:f>[1]Folha1!$AG$51:$AG$64</c:f>
              <c:numCache>
                <c:formatCode>General</c:formatCode>
                <c:ptCount val="14"/>
              </c:numCache>
            </c:numRef>
          </c:cat>
          <c:val>
            <c:numRef>
              <c:f>[1]Folha1!$AJ$51:$AJ$64</c:f>
              <c:numCache>
                <c:formatCode>General</c:formatCode>
                <c:ptCount val="14"/>
              </c:numCache>
            </c:numRef>
          </c:val>
        </c:ser>
        <c:shape val="box"/>
        <c:axId val="74586752"/>
        <c:axId val="74600832"/>
        <c:axId val="0"/>
      </c:bar3DChart>
      <c:catAx>
        <c:axId val="74586752"/>
        <c:scaling>
          <c:orientation val="minMax"/>
        </c:scaling>
        <c:axPos val="b"/>
        <c:numFmt formatCode="General" sourceLinked="1"/>
        <c:tickLblPos val="nextTo"/>
        <c:crossAx val="74600832"/>
        <c:crosses val="autoZero"/>
        <c:auto val="1"/>
        <c:lblAlgn val="ctr"/>
        <c:lblOffset val="100"/>
      </c:catAx>
      <c:valAx>
        <c:axId val="74600832"/>
        <c:scaling>
          <c:orientation val="minMax"/>
        </c:scaling>
        <c:axPos val="l"/>
        <c:majorGridlines/>
        <c:numFmt formatCode="General" sourceLinked="1"/>
        <c:tickLblPos val="nextTo"/>
        <c:crossAx val="74586752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PT"/>
  <c:chart>
    <c:title>
      <c:tx>
        <c:rich>
          <a:bodyPr/>
          <a:lstStyle/>
          <a:p>
            <a:pPr>
              <a:defRPr/>
            </a:pPr>
            <a:r>
              <a:rPr lang="pt-PT"/>
              <a:t>Nº</a:t>
            </a:r>
            <a:r>
              <a:rPr lang="pt-PT" baseline="0"/>
              <a:t> de trabalhadores </a:t>
            </a:r>
            <a:endParaRPr lang="pt-PT"/>
          </a:p>
        </c:rich>
      </c:tx>
    </c:title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[1]Folha1!$AM$50</c:f>
              <c:strCache>
                <c:ptCount val="1"/>
              </c:strCache>
            </c:strRef>
          </c:tx>
          <c:cat>
            <c:numRef>
              <c:f>[1]Folha1!$AL$51:$AL$64</c:f>
              <c:numCache>
                <c:formatCode>General</c:formatCode>
                <c:ptCount val="14"/>
              </c:numCache>
            </c:numRef>
          </c:cat>
          <c:val>
            <c:numRef>
              <c:f>[1]Folha1!$AM$51:$AM$64</c:f>
              <c:numCache>
                <c:formatCode>General</c:formatCode>
                <c:ptCount val="14"/>
              </c:numCache>
            </c:numRef>
          </c:val>
        </c:ser>
        <c:ser>
          <c:idx val="1"/>
          <c:order val="1"/>
          <c:tx>
            <c:strRef>
              <c:f>[1]Folha1!$AN$50</c:f>
              <c:strCache>
                <c:ptCount val="1"/>
              </c:strCache>
            </c:strRef>
          </c:tx>
          <c:cat>
            <c:numRef>
              <c:f>[1]Folha1!$AL$51:$AL$64</c:f>
              <c:numCache>
                <c:formatCode>General</c:formatCode>
                <c:ptCount val="14"/>
              </c:numCache>
            </c:numRef>
          </c:cat>
          <c:val>
            <c:numRef>
              <c:f>[1]Folha1!$AN$51:$AN$64</c:f>
              <c:numCache>
                <c:formatCode>General</c:formatCode>
                <c:ptCount val="14"/>
              </c:numCache>
            </c:numRef>
          </c:val>
        </c:ser>
        <c:ser>
          <c:idx val="2"/>
          <c:order val="2"/>
          <c:tx>
            <c:strRef>
              <c:f>[1]Folha1!$AO$50</c:f>
              <c:strCache>
                <c:ptCount val="1"/>
                <c:pt idx="0">
                  <c:v>Horas mensais com  olheita</c:v>
                </c:pt>
              </c:strCache>
            </c:strRef>
          </c:tx>
          <c:cat>
            <c:numRef>
              <c:f>[1]Folha1!$AL$51:$AL$64</c:f>
              <c:numCache>
                <c:formatCode>General</c:formatCode>
                <c:ptCount val="14"/>
              </c:numCache>
            </c:numRef>
          </c:cat>
          <c:val>
            <c:numRef>
              <c:f>[1]Folha1!$AO$51:$AO$64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shape val="box"/>
        <c:axId val="74626944"/>
        <c:axId val="74628480"/>
        <c:axId val="0"/>
      </c:bar3DChart>
      <c:catAx>
        <c:axId val="74626944"/>
        <c:scaling>
          <c:orientation val="minMax"/>
        </c:scaling>
        <c:axPos val="b"/>
        <c:numFmt formatCode="General" sourceLinked="1"/>
        <c:tickLblPos val="nextTo"/>
        <c:crossAx val="74628480"/>
        <c:crosses val="autoZero"/>
        <c:auto val="1"/>
        <c:lblAlgn val="ctr"/>
        <c:lblOffset val="100"/>
      </c:catAx>
      <c:valAx>
        <c:axId val="74628480"/>
        <c:scaling>
          <c:orientation val="minMax"/>
        </c:scaling>
        <c:axPos val="l"/>
        <c:majorGridlines/>
        <c:numFmt formatCode="General" sourceLinked="1"/>
        <c:tickLblPos val="nextTo"/>
        <c:crossAx val="746269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81797313271543"/>
          <c:y val="0.2060956669808362"/>
          <c:w val="0.19838844137817699"/>
          <c:h val="0.58780866603832771"/>
        </c:manualLayout>
      </c:layout>
    </c:legend>
    <c:plotVisOnly val="1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59531</xdr:colOff>
      <xdr:row>63</xdr:row>
      <xdr:rowOff>47626</xdr:rowOff>
    </xdr:from>
    <xdr:to>
      <xdr:col>36</xdr:col>
      <xdr:colOff>535781</xdr:colOff>
      <xdr:row>74</xdr:row>
      <xdr:rowOff>71438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37</xdr:col>
      <xdr:colOff>202406</xdr:colOff>
      <xdr:row>62</xdr:row>
      <xdr:rowOff>119065</xdr:rowOff>
    </xdr:from>
    <xdr:to>
      <xdr:col>45</xdr:col>
      <xdr:colOff>357187</xdr:colOff>
      <xdr:row>77</xdr:row>
      <xdr:rowOff>11907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59531</xdr:colOff>
      <xdr:row>64</xdr:row>
      <xdr:rowOff>47626</xdr:rowOff>
    </xdr:from>
    <xdr:to>
      <xdr:col>36</xdr:col>
      <xdr:colOff>535781</xdr:colOff>
      <xdr:row>75</xdr:row>
      <xdr:rowOff>71438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37</xdr:col>
      <xdr:colOff>202406</xdr:colOff>
      <xdr:row>63</xdr:row>
      <xdr:rowOff>119065</xdr:rowOff>
    </xdr:from>
    <xdr:to>
      <xdr:col>45</xdr:col>
      <xdr:colOff>357187</xdr:colOff>
      <xdr:row>78</xdr:row>
      <xdr:rowOff>11907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liente/Ambiente%20de%20trabalho/trabalho%20(%2022.08.09)/nova%20situa&#231;ao%20progecto%20(17.06.09)/horas%20do%20tractor(%2028.06.09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olha1"/>
      <sheetName val="Folha2"/>
      <sheetName val="Folha3"/>
      <sheetName val="Folha4"/>
      <sheetName val="Folha5"/>
    </sheetNames>
    <sheetDataSet>
      <sheetData sheetId="0">
        <row r="50">
          <cell r="AO50" t="str">
            <v>Horas mensais com  olheita</v>
          </cell>
        </row>
        <row r="51">
          <cell r="AO51" t="e">
            <v>#DIV/0!</v>
          </cell>
        </row>
        <row r="52">
          <cell r="AO52" t="e">
            <v>#DIV/0!</v>
          </cell>
        </row>
        <row r="53">
          <cell r="AO53" t="e">
            <v>#DIV/0!</v>
          </cell>
        </row>
        <row r="54">
          <cell r="AO54" t="e">
            <v>#DIV/0!</v>
          </cell>
        </row>
        <row r="55">
          <cell r="AO55" t="e">
            <v>#DIV/0!</v>
          </cell>
        </row>
        <row r="56">
          <cell r="AO56" t="e">
            <v>#DIV/0!</v>
          </cell>
        </row>
        <row r="59">
          <cell r="AO59" t="e">
            <v>#DIV/0!</v>
          </cell>
        </row>
        <row r="60">
          <cell r="AO60" t="e">
            <v>#DIV/0!</v>
          </cell>
        </row>
        <row r="61">
          <cell r="AO61" t="e">
            <v>#DIV/0!</v>
          </cell>
        </row>
        <row r="62">
          <cell r="AO62" t="e">
            <v>#DIV/0!</v>
          </cell>
        </row>
        <row r="63">
          <cell r="AO63" t="e">
            <v>#DIV/0!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B330"/>
  <sheetViews>
    <sheetView tabSelected="1" topLeftCell="H1" workbookViewId="0">
      <selection activeCell="I1" sqref="I1:T1"/>
    </sheetView>
  </sheetViews>
  <sheetFormatPr defaultRowHeight="15"/>
  <cols>
    <col min="1" max="1" width="13.42578125" hidden="1" customWidth="1"/>
    <col min="2" max="2" width="9.5703125" hidden="1" customWidth="1"/>
    <col min="3" max="3" width="10.42578125" hidden="1" customWidth="1"/>
    <col min="4" max="4" width="10" hidden="1" customWidth="1"/>
    <col min="5" max="5" width="26.140625" hidden="1" customWidth="1"/>
    <col min="6" max="7" width="7.7109375" hidden="1" customWidth="1"/>
    <col min="8" max="8" width="4.5703125" customWidth="1"/>
    <col min="9" max="9" width="5.7109375" customWidth="1"/>
    <col min="10" max="10" width="50.7109375" customWidth="1"/>
    <col min="11" max="12" width="12.7109375" customWidth="1"/>
    <col min="13" max="15" width="14.7109375" customWidth="1"/>
    <col min="16" max="19" width="14.7109375" style="3" customWidth="1"/>
    <col min="20" max="20" width="14.7109375" style="146" customWidth="1"/>
    <col min="21" max="21" width="10.5703125" customWidth="1"/>
    <col min="22" max="22" width="10.42578125" bestFit="1" customWidth="1"/>
    <col min="23" max="23" width="9.5703125" bestFit="1" customWidth="1"/>
    <col min="24" max="24" width="9.7109375" bestFit="1" customWidth="1"/>
    <col min="25" max="25" width="9.5703125" bestFit="1" customWidth="1"/>
    <col min="26" max="26" width="8.7109375" customWidth="1"/>
    <col min="27" max="40" width="12" customWidth="1"/>
    <col min="41" max="41" width="12.7109375" customWidth="1"/>
  </cols>
  <sheetData>
    <row r="1" spans="1:32" s="30" customFormat="1" ht="63" customHeight="1" thickBot="1">
      <c r="I1" s="148" t="s">
        <v>167</v>
      </c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</row>
    <row r="2" spans="1:32" s="67" customFormat="1" ht="24.95" customHeight="1" thickTop="1" thickBot="1">
      <c r="E2" s="150" t="s">
        <v>31</v>
      </c>
      <c r="F2" s="151" t="s">
        <v>32</v>
      </c>
      <c r="G2" s="65"/>
      <c r="I2" s="154" t="s">
        <v>4</v>
      </c>
      <c r="J2" s="156" t="s">
        <v>5</v>
      </c>
      <c r="K2" s="158" t="s">
        <v>91</v>
      </c>
      <c r="L2" s="158" t="s">
        <v>92</v>
      </c>
      <c r="M2" s="158" t="s">
        <v>87</v>
      </c>
      <c r="N2" s="158"/>
      <c r="O2" s="158"/>
      <c r="P2" s="158"/>
      <c r="Q2" s="158"/>
      <c r="R2" s="158"/>
      <c r="S2" s="158"/>
      <c r="T2" s="158"/>
    </row>
    <row r="3" spans="1:32" s="67" customFormat="1" ht="30" customHeight="1" thickBot="1">
      <c r="A3" s="66" t="s">
        <v>33</v>
      </c>
      <c r="B3" s="66" t="s">
        <v>34</v>
      </c>
      <c r="C3" s="68" t="s">
        <v>35</v>
      </c>
      <c r="D3" s="66" t="s">
        <v>36</v>
      </c>
      <c r="E3" s="150"/>
      <c r="F3" s="151"/>
      <c r="G3" s="65"/>
      <c r="I3" s="155"/>
      <c r="J3" s="157"/>
      <c r="K3" s="159"/>
      <c r="L3" s="159"/>
      <c r="M3" s="70" t="s">
        <v>27</v>
      </c>
      <c r="N3" s="70" t="s">
        <v>0</v>
      </c>
      <c r="O3" s="70" t="s">
        <v>1</v>
      </c>
      <c r="P3" s="71" t="s">
        <v>28</v>
      </c>
      <c r="Q3" s="71" t="s">
        <v>86</v>
      </c>
      <c r="R3" s="71" t="s">
        <v>29</v>
      </c>
      <c r="S3" s="72" t="s">
        <v>30</v>
      </c>
      <c r="T3" s="136" t="s">
        <v>165</v>
      </c>
    </row>
    <row r="4" spans="1:32" s="30" customFormat="1" ht="13.5" thickTop="1">
      <c r="A4" s="14" t="s">
        <v>37</v>
      </c>
      <c r="B4" s="15">
        <v>7.4999999999999997E-2</v>
      </c>
      <c r="C4" s="16" t="s">
        <v>25</v>
      </c>
      <c r="D4" s="17">
        <v>195</v>
      </c>
      <c r="E4" s="30" t="s">
        <v>38</v>
      </c>
      <c r="F4" s="30">
        <v>5</v>
      </c>
      <c r="I4" s="160" t="s">
        <v>6</v>
      </c>
      <c r="J4" s="117" t="s">
        <v>93</v>
      </c>
      <c r="K4" s="120">
        <f>B5+B4+B22+B18+B7</f>
        <v>0.42499999999999999</v>
      </c>
      <c r="L4" s="121">
        <v>1</v>
      </c>
      <c r="M4" s="122">
        <f>F30*K4*L4</f>
        <v>1.2749999999999999</v>
      </c>
      <c r="N4" s="122">
        <f>M4</f>
        <v>1.2749999999999999</v>
      </c>
      <c r="O4" s="121"/>
      <c r="P4" s="121"/>
      <c r="Q4" s="121"/>
      <c r="R4" s="121"/>
      <c r="S4" s="127"/>
      <c r="T4" s="147"/>
      <c r="U4" s="35"/>
      <c r="W4" s="35"/>
      <c r="X4" s="35"/>
      <c r="Y4" s="35"/>
      <c r="AA4" s="35"/>
      <c r="AB4" s="35"/>
      <c r="AC4" s="35"/>
      <c r="AD4" s="35"/>
      <c r="AE4" s="35"/>
      <c r="AF4" s="35"/>
    </row>
    <row r="5" spans="1:32" s="30" customFormat="1" ht="25.5">
      <c r="A5" s="18" t="s">
        <v>39</v>
      </c>
      <c r="B5" s="19"/>
      <c r="C5" s="20" t="s">
        <v>25</v>
      </c>
      <c r="D5" s="21">
        <v>195</v>
      </c>
      <c r="E5" s="30" t="s">
        <v>40</v>
      </c>
      <c r="F5" s="30">
        <v>2</v>
      </c>
      <c r="G5" s="30" t="s">
        <v>41</v>
      </c>
      <c r="H5" s="33"/>
      <c r="I5" s="161"/>
      <c r="J5" s="85" t="s">
        <v>164</v>
      </c>
      <c r="K5" s="97">
        <f>B4+B6+B7+B8+B9+B23+B22+B5</f>
        <v>1</v>
      </c>
      <c r="L5" s="98">
        <v>2</v>
      </c>
      <c r="M5" s="99">
        <f>F25*K5*L5</f>
        <v>20</v>
      </c>
      <c r="N5" s="99"/>
      <c r="O5" s="98"/>
      <c r="P5" s="98"/>
      <c r="Q5" s="98"/>
      <c r="R5" s="99">
        <f>M5</f>
        <v>20</v>
      </c>
      <c r="S5" s="128"/>
      <c r="T5" s="113"/>
      <c r="U5" s="35"/>
      <c r="W5" s="36"/>
      <c r="X5" s="36"/>
      <c r="Y5" s="35"/>
      <c r="AA5" s="35"/>
      <c r="AB5" s="35"/>
      <c r="AC5" s="35"/>
      <c r="AD5" s="35"/>
      <c r="AE5" s="35"/>
      <c r="AF5" s="35"/>
    </row>
    <row r="6" spans="1:32" s="30" customFormat="1" ht="12.75">
      <c r="A6" s="14" t="s">
        <v>42</v>
      </c>
      <c r="B6" s="22">
        <v>2.5000000000000001E-2</v>
      </c>
      <c r="C6" s="16" t="s">
        <v>6</v>
      </c>
      <c r="D6" s="17">
        <v>140</v>
      </c>
      <c r="E6" s="30" t="s">
        <v>30</v>
      </c>
      <c r="F6" s="30">
        <v>14</v>
      </c>
      <c r="I6" s="161"/>
      <c r="J6" s="85" t="s">
        <v>7</v>
      </c>
      <c r="K6" s="97">
        <f>B18</f>
        <v>0.1</v>
      </c>
      <c r="L6" s="101">
        <v>3</v>
      </c>
      <c r="M6" s="99">
        <f>K6*L6*F29</f>
        <v>1.5000000000000002</v>
      </c>
      <c r="N6" s="99"/>
      <c r="O6" s="99">
        <f>M6</f>
        <v>1.5000000000000002</v>
      </c>
      <c r="P6" s="98"/>
      <c r="Q6" s="98"/>
      <c r="R6" s="99"/>
      <c r="S6" s="128"/>
      <c r="T6" s="113"/>
      <c r="U6" s="35"/>
      <c r="W6" s="35"/>
      <c r="X6" s="35"/>
      <c r="Y6" s="35"/>
      <c r="AA6" s="35"/>
      <c r="AB6" s="35"/>
      <c r="AC6" s="35"/>
      <c r="AD6" s="35"/>
      <c r="AE6" s="35"/>
      <c r="AF6" s="35"/>
    </row>
    <row r="7" spans="1:32" s="30" customFormat="1" ht="12.75">
      <c r="A7" s="14" t="s">
        <v>43</v>
      </c>
      <c r="B7" s="22">
        <v>0.05</v>
      </c>
      <c r="C7" s="16" t="s">
        <v>44</v>
      </c>
      <c r="D7" s="17">
        <v>40</v>
      </c>
      <c r="E7" s="30" t="s">
        <v>45</v>
      </c>
      <c r="F7" s="30">
        <v>70</v>
      </c>
      <c r="G7" s="30" t="s">
        <v>41</v>
      </c>
      <c r="I7" s="161"/>
      <c r="J7" s="85" t="s">
        <v>11</v>
      </c>
      <c r="K7" s="97">
        <f>B22</f>
        <v>0.2</v>
      </c>
      <c r="L7" s="98">
        <v>5</v>
      </c>
      <c r="M7" s="99">
        <f>F29*K7*L7</f>
        <v>5</v>
      </c>
      <c r="N7" s="99"/>
      <c r="O7" s="99">
        <f>M7</f>
        <v>5</v>
      </c>
      <c r="P7" s="98"/>
      <c r="Q7" s="98"/>
      <c r="R7" s="99"/>
      <c r="S7" s="128"/>
      <c r="T7" s="113"/>
      <c r="U7" s="35"/>
      <c r="W7" s="35"/>
      <c r="X7" s="35"/>
      <c r="Y7" s="35"/>
      <c r="AA7" s="35"/>
      <c r="AB7" s="35"/>
      <c r="AC7" s="35"/>
      <c r="AD7" s="35"/>
      <c r="AE7" s="35"/>
      <c r="AF7" s="35"/>
    </row>
    <row r="8" spans="1:32" s="30" customFormat="1" ht="12.75">
      <c r="A8" s="14" t="s">
        <v>46</v>
      </c>
      <c r="B8" s="15">
        <v>0.45</v>
      </c>
      <c r="C8" s="16" t="s">
        <v>44</v>
      </c>
      <c r="D8" s="17">
        <v>150</v>
      </c>
      <c r="E8" s="30" t="s">
        <v>47</v>
      </c>
      <c r="F8" s="30">
        <v>100</v>
      </c>
      <c r="G8" s="30" t="s">
        <v>41</v>
      </c>
      <c r="I8" s="162"/>
      <c r="J8" s="86" t="s">
        <v>95</v>
      </c>
      <c r="K8" s="103">
        <f>B6+B7+B8+B9</f>
        <v>0.72500000000000009</v>
      </c>
      <c r="L8" s="106">
        <v>1</v>
      </c>
      <c r="M8" s="112">
        <f>F30*K8*L8</f>
        <v>2.1750000000000003</v>
      </c>
      <c r="N8" s="112">
        <f>M8</f>
        <v>2.1750000000000003</v>
      </c>
      <c r="O8" s="106"/>
      <c r="P8" s="106"/>
      <c r="Q8" s="106"/>
      <c r="R8" s="112"/>
      <c r="S8" s="129"/>
      <c r="T8" s="137"/>
      <c r="U8" s="35"/>
      <c r="W8" s="35"/>
      <c r="X8" s="35"/>
      <c r="Y8" s="35"/>
      <c r="AA8" s="35"/>
      <c r="AB8" s="35"/>
      <c r="AC8" s="35"/>
      <c r="AD8" s="35"/>
      <c r="AE8" s="35"/>
      <c r="AF8" s="35"/>
    </row>
    <row r="9" spans="1:32" s="30" customFormat="1" ht="25.5">
      <c r="A9" s="14" t="s">
        <v>48</v>
      </c>
      <c r="B9" s="15">
        <f>0.2</f>
        <v>0.2</v>
      </c>
      <c r="C9" s="16" t="s">
        <v>44</v>
      </c>
      <c r="D9" s="17">
        <v>220</v>
      </c>
      <c r="E9" s="30" t="s">
        <v>2</v>
      </c>
      <c r="F9" s="30">
        <v>5</v>
      </c>
      <c r="I9" s="163" t="s">
        <v>8</v>
      </c>
      <c r="J9" s="87" t="s">
        <v>101</v>
      </c>
      <c r="K9" s="107">
        <f>B4+B6+B7+B8+B9+B18+B22+B23+B5</f>
        <v>1.1000000000000001</v>
      </c>
      <c r="L9" s="110">
        <v>2</v>
      </c>
      <c r="M9" s="111">
        <f>F25*K9*L9</f>
        <v>22</v>
      </c>
      <c r="N9" s="111"/>
      <c r="O9" s="110"/>
      <c r="P9" s="110"/>
      <c r="Q9" s="110"/>
      <c r="R9" s="111">
        <f>M9</f>
        <v>22</v>
      </c>
      <c r="S9" s="130"/>
      <c r="T9" s="138"/>
      <c r="U9" s="35"/>
      <c r="W9" s="35"/>
      <c r="X9" s="35"/>
      <c r="Y9" s="35"/>
      <c r="AA9" s="35"/>
      <c r="AB9" s="35"/>
      <c r="AC9" s="35"/>
      <c r="AD9" s="35"/>
      <c r="AE9" s="35"/>
      <c r="AF9" s="35"/>
    </row>
    <row r="10" spans="1:32" s="30" customFormat="1" ht="12.75">
      <c r="A10" s="14" t="s">
        <v>43</v>
      </c>
      <c r="B10" s="22">
        <v>0.05</v>
      </c>
      <c r="C10" s="16" t="s">
        <v>8</v>
      </c>
      <c r="D10" s="17">
        <v>40</v>
      </c>
      <c r="E10" s="30" t="s">
        <v>49</v>
      </c>
      <c r="F10" s="30">
        <v>60</v>
      </c>
      <c r="I10" s="161"/>
      <c r="J10" s="85" t="s">
        <v>9</v>
      </c>
      <c r="K10" s="97">
        <f>B10</f>
        <v>0.05</v>
      </c>
      <c r="L10" s="98">
        <v>2</v>
      </c>
      <c r="M10" s="99">
        <f>F29*K10*L10</f>
        <v>0.5</v>
      </c>
      <c r="N10" s="99"/>
      <c r="O10" s="99">
        <f>M10</f>
        <v>0.5</v>
      </c>
      <c r="P10" s="98"/>
      <c r="Q10" s="98"/>
      <c r="R10" s="99"/>
      <c r="S10" s="128"/>
      <c r="T10" s="113"/>
      <c r="U10" s="35"/>
      <c r="W10" s="35"/>
      <c r="X10" s="35"/>
      <c r="Y10" s="35"/>
      <c r="AA10" s="35"/>
      <c r="AB10" s="35"/>
      <c r="AC10" s="35"/>
      <c r="AD10" s="35"/>
      <c r="AE10" s="35"/>
      <c r="AF10" s="35"/>
    </row>
    <row r="11" spans="1:32" s="30" customFormat="1" ht="12.75">
      <c r="A11" s="14" t="s">
        <v>43</v>
      </c>
      <c r="B11" s="22">
        <v>0.05</v>
      </c>
      <c r="C11" s="16" t="s">
        <v>12</v>
      </c>
      <c r="D11" s="17">
        <v>40</v>
      </c>
      <c r="E11" s="30" t="s">
        <v>50</v>
      </c>
      <c r="F11" s="30">
        <v>5</v>
      </c>
      <c r="I11" s="161"/>
      <c r="J11" s="85" t="s">
        <v>94</v>
      </c>
      <c r="K11" s="97">
        <f>B22+B18</f>
        <v>0.30000000000000004</v>
      </c>
      <c r="L11" s="98">
        <v>2</v>
      </c>
      <c r="M11" s="99">
        <f>K11*L11*F29</f>
        <v>3.0000000000000004</v>
      </c>
      <c r="N11" s="99"/>
      <c r="O11" s="99">
        <f>M11</f>
        <v>3.0000000000000004</v>
      </c>
      <c r="P11" s="98"/>
      <c r="Q11" s="98"/>
      <c r="R11" s="99"/>
      <c r="S11" s="128"/>
      <c r="T11" s="113"/>
      <c r="U11" s="35"/>
      <c r="W11" s="35"/>
      <c r="X11" s="35"/>
      <c r="Y11" s="35"/>
      <c r="AA11" s="35"/>
      <c r="AB11" s="35"/>
      <c r="AC11" s="35"/>
      <c r="AD11" s="35"/>
      <c r="AE11" s="35"/>
      <c r="AF11" s="35"/>
    </row>
    <row r="12" spans="1:32" s="30" customFormat="1" ht="15" customHeight="1">
      <c r="A12" s="23" t="s">
        <v>39</v>
      </c>
      <c r="B12" s="24">
        <v>7.4999999999999997E-2</v>
      </c>
      <c r="C12" s="25" t="s">
        <v>14</v>
      </c>
      <c r="D12" s="26">
        <v>195</v>
      </c>
      <c r="E12" s="30" t="s">
        <v>51</v>
      </c>
      <c r="F12" s="30">
        <v>80</v>
      </c>
      <c r="G12" s="30" t="s">
        <v>41</v>
      </c>
      <c r="I12" s="162"/>
      <c r="J12" s="86" t="s">
        <v>102</v>
      </c>
      <c r="K12" s="103">
        <f>B4+B5+B6+B10+B8+B9</f>
        <v>0.8</v>
      </c>
      <c r="L12" s="106">
        <v>1</v>
      </c>
      <c r="M12" s="112">
        <f>F30*K12*L12</f>
        <v>2.4000000000000004</v>
      </c>
      <c r="N12" s="112">
        <f>M12</f>
        <v>2.4000000000000004</v>
      </c>
      <c r="O12" s="106"/>
      <c r="P12" s="106"/>
      <c r="Q12" s="106"/>
      <c r="R12" s="112"/>
      <c r="S12" s="129"/>
      <c r="T12" s="137"/>
      <c r="U12" s="35"/>
      <c r="W12" s="35"/>
      <c r="X12" s="35"/>
      <c r="Y12" s="35"/>
      <c r="AA12" s="35"/>
      <c r="AB12" s="35"/>
      <c r="AC12" s="35"/>
      <c r="AD12" s="35"/>
      <c r="AE12" s="35"/>
      <c r="AF12" s="35"/>
    </row>
    <row r="13" spans="1:32" s="30" customFormat="1" ht="12.75">
      <c r="A13" s="14" t="s">
        <v>52</v>
      </c>
      <c r="B13" s="22">
        <v>7.4999999999999997E-2</v>
      </c>
      <c r="C13" s="16" t="s">
        <v>53</v>
      </c>
      <c r="D13" s="17">
        <v>155</v>
      </c>
      <c r="E13" s="30" t="s">
        <v>54</v>
      </c>
      <c r="F13" s="30">
        <v>50</v>
      </c>
      <c r="G13" s="30" t="s">
        <v>41</v>
      </c>
      <c r="I13" s="163" t="s">
        <v>10</v>
      </c>
      <c r="J13" s="87" t="s">
        <v>99</v>
      </c>
      <c r="K13" s="107">
        <f>B22+B6+B23+B4+B5</f>
        <v>0.3</v>
      </c>
      <c r="L13" s="110">
        <v>5</v>
      </c>
      <c r="M13" s="111">
        <f>F29*K13*L13</f>
        <v>7.5</v>
      </c>
      <c r="N13" s="111"/>
      <c r="O13" s="111">
        <f>M13</f>
        <v>7.5</v>
      </c>
      <c r="P13" s="110"/>
      <c r="Q13" s="110"/>
      <c r="R13" s="111"/>
      <c r="S13" s="130"/>
      <c r="T13" s="138"/>
      <c r="U13" s="35"/>
      <c r="W13" s="35"/>
      <c r="X13" s="35"/>
      <c r="Y13" s="35"/>
      <c r="AA13" s="35"/>
      <c r="AB13" s="35"/>
      <c r="AC13" s="35"/>
      <c r="AD13" s="35"/>
      <c r="AE13" s="35"/>
      <c r="AF13" s="35"/>
    </row>
    <row r="14" spans="1:32" s="30" customFormat="1" ht="12.75">
      <c r="A14" s="18" t="s">
        <v>55</v>
      </c>
      <c r="B14" s="19"/>
      <c r="C14" s="20" t="s">
        <v>56</v>
      </c>
      <c r="D14" s="21">
        <v>155</v>
      </c>
      <c r="E14" s="30" t="s">
        <v>3</v>
      </c>
      <c r="F14" s="30">
        <v>10</v>
      </c>
      <c r="I14" s="161"/>
      <c r="J14" s="85" t="s">
        <v>11</v>
      </c>
      <c r="K14" s="97">
        <f>B22</f>
        <v>0.2</v>
      </c>
      <c r="L14" s="98">
        <v>2</v>
      </c>
      <c r="M14" s="99">
        <f>K14*L14*F29</f>
        <v>2</v>
      </c>
      <c r="N14" s="99"/>
      <c r="O14" s="99">
        <f>M14</f>
        <v>2</v>
      </c>
      <c r="P14" s="98"/>
      <c r="Q14" s="98"/>
      <c r="R14" s="99"/>
      <c r="S14" s="128"/>
      <c r="T14" s="113"/>
      <c r="U14" s="35"/>
      <c r="W14" s="35"/>
      <c r="X14" s="35"/>
      <c r="Y14" s="35"/>
      <c r="AA14" s="35"/>
      <c r="AB14" s="35"/>
      <c r="AC14" s="35"/>
      <c r="AD14" s="35"/>
      <c r="AE14" s="35"/>
      <c r="AF14" s="35"/>
    </row>
    <row r="15" spans="1:32" s="30" customFormat="1" ht="25.5">
      <c r="A15" s="14" t="s">
        <v>57</v>
      </c>
      <c r="B15" s="22">
        <v>0.2</v>
      </c>
      <c r="C15" s="16" t="s">
        <v>19</v>
      </c>
      <c r="D15" s="17">
        <v>155</v>
      </c>
      <c r="E15" s="30" t="s">
        <v>58</v>
      </c>
      <c r="F15" s="30">
        <v>20</v>
      </c>
      <c r="G15" s="30" t="s">
        <v>41</v>
      </c>
      <c r="I15" s="162"/>
      <c r="J15" s="86" t="s">
        <v>97</v>
      </c>
      <c r="K15" s="103">
        <f>B22+B10+B9+B8+B6+B4+B23+B5</f>
        <v>1</v>
      </c>
      <c r="L15" s="106">
        <v>2</v>
      </c>
      <c r="M15" s="112">
        <f>F25*K15*L15</f>
        <v>20</v>
      </c>
      <c r="N15" s="112"/>
      <c r="O15" s="106"/>
      <c r="P15" s="106"/>
      <c r="Q15" s="106"/>
      <c r="R15" s="112">
        <f>M15</f>
        <v>20</v>
      </c>
      <c r="S15" s="129"/>
      <c r="T15" s="137"/>
      <c r="U15" s="35"/>
      <c r="W15" s="35"/>
      <c r="X15" s="35"/>
      <c r="Y15" s="35"/>
      <c r="AA15" s="35"/>
      <c r="AB15" s="35"/>
      <c r="AC15" s="35"/>
      <c r="AD15" s="35"/>
      <c r="AE15" s="35"/>
      <c r="AF15" s="35"/>
    </row>
    <row r="16" spans="1:32" s="30" customFormat="1" ht="12.75">
      <c r="A16" s="14" t="s">
        <v>59</v>
      </c>
      <c r="B16" s="22">
        <v>0.25</v>
      </c>
      <c r="C16" s="16" t="s">
        <v>44</v>
      </c>
      <c r="D16" s="17">
        <v>150</v>
      </c>
      <c r="E16" s="30" t="s">
        <v>60</v>
      </c>
      <c r="F16" s="30">
        <v>20</v>
      </c>
      <c r="G16" s="30" t="s">
        <v>41</v>
      </c>
      <c r="I16" s="163" t="s">
        <v>12</v>
      </c>
      <c r="J16" s="87" t="s">
        <v>100</v>
      </c>
      <c r="K16" s="107">
        <f>B5+B4+B6</f>
        <v>0.1</v>
      </c>
      <c r="L16" s="110">
        <v>10</v>
      </c>
      <c r="M16" s="111">
        <f>F29*K16*L16</f>
        <v>5</v>
      </c>
      <c r="N16" s="111"/>
      <c r="O16" s="111">
        <f>M16</f>
        <v>5</v>
      </c>
      <c r="P16" s="110"/>
      <c r="Q16" s="110"/>
      <c r="R16" s="110"/>
      <c r="S16" s="131"/>
      <c r="T16" s="138"/>
      <c r="U16" s="35"/>
      <c r="W16" s="35"/>
      <c r="X16" s="35"/>
      <c r="Y16" s="35"/>
      <c r="AA16" s="35"/>
      <c r="AB16" s="35"/>
      <c r="AC16" s="35"/>
      <c r="AD16" s="35"/>
      <c r="AE16" s="35"/>
    </row>
    <row r="17" spans="1:21" s="30" customFormat="1" ht="12.75">
      <c r="A17" s="14" t="s">
        <v>61</v>
      </c>
      <c r="B17" s="22">
        <v>0.2</v>
      </c>
      <c r="C17" s="16" t="s">
        <v>44</v>
      </c>
      <c r="D17" s="17">
        <v>185</v>
      </c>
      <c r="E17" s="30" t="s">
        <v>62</v>
      </c>
      <c r="F17" s="30">
        <v>80</v>
      </c>
      <c r="I17" s="161"/>
      <c r="J17" s="85" t="s">
        <v>103</v>
      </c>
      <c r="K17" s="97">
        <f>B11+B9</f>
        <v>0.25</v>
      </c>
      <c r="L17" s="98">
        <v>2</v>
      </c>
      <c r="M17" s="99">
        <f>K17*L17*F29</f>
        <v>2.5</v>
      </c>
      <c r="N17" s="99"/>
      <c r="O17" s="99">
        <f>M17</f>
        <v>2.5</v>
      </c>
      <c r="P17" s="98"/>
      <c r="Q17" s="98"/>
      <c r="R17" s="98"/>
      <c r="S17" s="132"/>
      <c r="T17" s="113"/>
      <c r="U17" s="35"/>
    </row>
    <row r="18" spans="1:21" s="30" customFormat="1" ht="12.75">
      <c r="A18" s="14" t="s">
        <v>63</v>
      </c>
      <c r="B18" s="22">
        <v>0.1</v>
      </c>
      <c r="C18" s="16" t="s">
        <v>44</v>
      </c>
      <c r="D18" s="17">
        <v>220</v>
      </c>
      <c r="E18" s="30" t="s">
        <v>64</v>
      </c>
      <c r="F18" s="30">
        <v>20</v>
      </c>
      <c r="G18" s="30" t="s">
        <v>41</v>
      </c>
      <c r="I18" s="161"/>
      <c r="J18" s="85" t="s">
        <v>13</v>
      </c>
      <c r="K18" s="97">
        <f>B8/5</f>
        <v>0.09</v>
      </c>
      <c r="L18" s="98">
        <v>5</v>
      </c>
      <c r="M18" s="99">
        <f>K18*L18*F29</f>
        <v>2.25</v>
      </c>
      <c r="N18" s="99"/>
      <c r="O18" s="98">
        <f>M18</f>
        <v>2.25</v>
      </c>
      <c r="P18" s="98"/>
      <c r="Q18" s="98"/>
      <c r="R18" s="98"/>
      <c r="S18" s="132"/>
      <c r="T18" s="113"/>
      <c r="U18" s="35"/>
    </row>
    <row r="19" spans="1:21" s="30" customFormat="1" ht="12.75">
      <c r="A19" s="14" t="s">
        <v>65</v>
      </c>
      <c r="B19" s="22">
        <v>0.05</v>
      </c>
      <c r="C19" s="16" t="s">
        <v>44</v>
      </c>
      <c r="D19" s="17">
        <v>150</v>
      </c>
      <c r="E19" s="30" t="s">
        <v>66</v>
      </c>
      <c r="F19" s="30">
        <v>6</v>
      </c>
      <c r="I19" s="161"/>
      <c r="J19" s="85" t="s">
        <v>104</v>
      </c>
      <c r="K19" s="97">
        <f>B9+B4+B5+B11</f>
        <v>0.32500000000000001</v>
      </c>
      <c r="L19" s="98">
        <v>1</v>
      </c>
      <c r="M19" s="99">
        <f>F30*K19*L19</f>
        <v>0.97500000000000009</v>
      </c>
      <c r="N19" s="99">
        <f>M19</f>
        <v>0.97500000000000009</v>
      </c>
      <c r="O19" s="98"/>
      <c r="P19" s="98"/>
      <c r="Q19" s="98"/>
      <c r="R19" s="98"/>
      <c r="S19" s="132"/>
      <c r="T19" s="113"/>
      <c r="U19" s="35"/>
    </row>
    <row r="20" spans="1:21" s="30" customFormat="1" ht="12.75">
      <c r="A20" s="14" t="s">
        <v>67</v>
      </c>
      <c r="B20" s="22">
        <v>0.1</v>
      </c>
      <c r="C20" s="16" t="s">
        <v>44</v>
      </c>
      <c r="D20" s="17">
        <v>60</v>
      </c>
      <c r="E20" s="30" t="s">
        <v>68</v>
      </c>
      <c r="F20" s="30">
        <v>30</v>
      </c>
      <c r="G20" s="30" t="s">
        <v>41</v>
      </c>
      <c r="I20" s="162"/>
      <c r="J20" s="86" t="s">
        <v>105</v>
      </c>
      <c r="K20" s="103">
        <f>B4+B10+B9+B6+B23+B5</f>
        <v>0.35000000000000003</v>
      </c>
      <c r="L20" s="106">
        <v>2</v>
      </c>
      <c r="M20" s="112">
        <f>F25*K20*L20</f>
        <v>7.0000000000000009</v>
      </c>
      <c r="N20" s="112"/>
      <c r="O20" s="106"/>
      <c r="P20" s="106"/>
      <c r="Q20" s="106"/>
      <c r="R20" s="112">
        <f>M20</f>
        <v>7.0000000000000009</v>
      </c>
      <c r="S20" s="129"/>
      <c r="T20" s="137"/>
      <c r="U20" s="35"/>
    </row>
    <row r="21" spans="1:21" s="30" customFormat="1" ht="12.75">
      <c r="A21" s="14" t="s">
        <v>69</v>
      </c>
      <c r="B21" s="22">
        <v>0.1</v>
      </c>
      <c r="C21" s="16" t="s">
        <v>70</v>
      </c>
      <c r="D21" s="17">
        <v>60</v>
      </c>
      <c r="E21" s="30" t="s">
        <v>71</v>
      </c>
      <c r="F21" s="30">
        <v>100</v>
      </c>
      <c r="G21" s="30" t="s">
        <v>41</v>
      </c>
      <c r="I21" s="163" t="s">
        <v>14</v>
      </c>
      <c r="J21" s="87" t="s">
        <v>106</v>
      </c>
      <c r="K21" s="107">
        <f>B9+B11</f>
        <v>0.25</v>
      </c>
      <c r="L21" s="108">
        <v>2</v>
      </c>
      <c r="M21" s="111">
        <f>F25*K21*L21</f>
        <v>5</v>
      </c>
      <c r="N21" s="111"/>
      <c r="O21" s="110"/>
      <c r="P21" s="110"/>
      <c r="Q21" s="110"/>
      <c r="R21" s="111">
        <f>M21</f>
        <v>5</v>
      </c>
      <c r="S21" s="130"/>
      <c r="T21" s="138"/>
      <c r="U21" s="35"/>
    </row>
    <row r="22" spans="1:21" s="30" customFormat="1" ht="13.5" thickBot="1">
      <c r="A22" s="27" t="s">
        <v>61</v>
      </c>
      <c r="B22" s="28">
        <v>0.2</v>
      </c>
      <c r="C22" s="29" t="s">
        <v>23</v>
      </c>
      <c r="D22" s="17">
        <v>185</v>
      </c>
      <c r="E22" s="30" t="s">
        <v>72</v>
      </c>
      <c r="F22" s="30">
        <v>20</v>
      </c>
      <c r="I22" s="161"/>
      <c r="J22" s="85" t="s">
        <v>107</v>
      </c>
      <c r="K22" s="97">
        <f>B4+B5+B6</f>
        <v>0.1</v>
      </c>
      <c r="L22" s="98">
        <v>5</v>
      </c>
      <c r="M22" s="99">
        <f>F29*K22*L22</f>
        <v>2.5</v>
      </c>
      <c r="N22" s="99"/>
      <c r="O22" s="99">
        <f>M22</f>
        <v>2.5</v>
      </c>
      <c r="P22" s="98"/>
      <c r="Q22" s="98"/>
      <c r="R22" s="98"/>
      <c r="S22" s="132"/>
      <c r="T22" s="113"/>
      <c r="U22" s="35"/>
    </row>
    <row r="23" spans="1:21" s="30" customFormat="1" ht="12.75">
      <c r="A23" s="18"/>
      <c r="B23" s="19"/>
      <c r="C23" s="20"/>
      <c r="D23" s="21"/>
      <c r="E23" s="30" t="s">
        <v>73</v>
      </c>
      <c r="F23" s="30">
        <v>50</v>
      </c>
      <c r="G23" s="30" t="s">
        <v>41</v>
      </c>
      <c r="I23" s="161"/>
      <c r="J23" s="85" t="s">
        <v>15</v>
      </c>
      <c r="K23" s="97">
        <f>B11</f>
        <v>0.05</v>
      </c>
      <c r="L23" s="98">
        <v>2</v>
      </c>
      <c r="M23" s="99">
        <f>K23*L23*F29</f>
        <v>0.5</v>
      </c>
      <c r="N23" s="99"/>
      <c r="O23" s="99">
        <f>M23</f>
        <v>0.5</v>
      </c>
      <c r="P23" s="98"/>
      <c r="Q23" s="98"/>
      <c r="R23" s="98"/>
      <c r="S23" s="132"/>
      <c r="T23" s="113"/>
      <c r="U23" s="35"/>
    </row>
    <row r="24" spans="1:21" s="30" customFormat="1" ht="12.75">
      <c r="E24" s="30" t="s">
        <v>74</v>
      </c>
      <c r="F24" s="30">
        <v>60</v>
      </c>
      <c r="I24" s="161"/>
      <c r="J24" s="85" t="s">
        <v>111</v>
      </c>
      <c r="K24" s="97">
        <f>(B8/5)+B9</f>
        <v>0.29000000000000004</v>
      </c>
      <c r="L24" s="98">
        <v>5</v>
      </c>
      <c r="M24" s="99">
        <f>K24*L24*F29</f>
        <v>7.2500000000000009</v>
      </c>
      <c r="N24" s="99"/>
      <c r="O24" s="99">
        <f>M24</f>
        <v>7.2500000000000009</v>
      </c>
      <c r="P24" s="98"/>
      <c r="Q24" s="98"/>
      <c r="R24" s="98"/>
      <c r="S24" s="132"/>
      <c r="T24" s="113"/>
      <c r="U24" s="35"/>
    </row>
    <row r="25" spans="1:21" s="30" customFormat="1" ht="25.5">
      <c r="A25" s="37"/>
      <c r="E25" s="30" t="s">
        <v>75</v>
      </c>
      <c r="F25" s="30">
        <v>10</v>
      </c>
      <c r="I25" s="161"/>
      <c r="J25" s="88" t="s">
        <v>113</v>
      </c>
      <c r="K25" s="97">
        <f>B14+B12</f>
        <v>7.4999999999999997E-2</v>
      </c>
      <c r="L25" s="101">
        <v>1</v>
      </c>
      <c r="M25" s="102">
        <f>(F6+F11+F14)*K25</f>
        <v>2.1749999999999998</v>
      </c>
      <c r="N25" s="102"/>
      <c r="O25" s="101"/>
      <c r="P25" s="101"/>
      <c r="Q25" s="102">
        <f>K25*L25*F11</f>
        <v>0.375</v>
      </c>
      <c r="R25" s="98"/>
      <c r="S25" s="132">
        <v>1.05</v>
      </c>
      <c r="T25" s="113">
        <v>1.5</v>
      </c>
      <c r="U25" s="35"/>
    </row>
    <row r="26" spans="1:21" s="30" customFormat="1" ht="12.75">
      <c r="E26" s="30" t="s">
        <v>76</v>
      </c>
      <c r="F26" s="30">
        <v>60</v>
      </c>
      <c r="G26" s="30" t="s">
        <v>41</v>
      </c>
      <c r="I26" s="162"/>
      <c r="J26" s="89" t="s">
        <v>109</v>
      </c>
      <c r="K26" s="103">
        <f>B14+B12</f>
        <v>7.4999999999999997E-2</v>
      </c>
      <c r="L26" s="104">
        <v>1</v>
      </c>
      <c r="M26" s="105">
        <f>K26*L26*(F4+F19)</f>
        <v>0.82499999999999996</v>
      </c>
      <c r="N26" s="105"/>
      <c r="O26" s="104"/>
      <c r="P26" s="105">
        <f>K26*L26*(F4+F19)</f>
        <v>0.82499999999999996</v>
      </c>
      <c r="Q26" s="104"/>
      <c r="R26" s="106"/>
      <c r="S26" s="133"/>
      <c r="T26" s="137"/>
      <c r="U26" s="35"/>
    </row>
    <row r="27" spans="1:21" s="30" customFormat="1" ht="12.75">
      <c r="E27" s="30" t="s">
        <v>77</v>
      </c>
      <c r="F27" s="30">
        <v>2</v>
      </c>
      <c r="I27" s="163" t="s">
        <v>16</v>
      </c>
      <c r="J27" s="87" t="s">
        <v>110</v>
      </c>
      <c r="K27" s="107">
        <f>B9</f>
        <v>0.2</v>
      </c>
      <c r="L27" s="108">
        <v>3</v>
      </c>
      <c r="M27" s="109">
        <f>F29*K27*L27</f>
        <v>3</v>
      </c>
      <c r="N27" s="109"/>
      <c r="O27" s="109">
        <f>M27</f>
        <v>3</v>
      </c>
      <c r="P27" s="108"/>
      <c r="Q27" s="108"/>
      <c r="R27" s="110"/>
      <c r="S27" s="131"/>
      <c r="T27" s="138"/>
      <c r="U27" s="35"/>
    </row>
    <row r="28" spans="1:21" s="30" customFormat="1" ht="12.75">
      <c r="A28" s="37"/>
      <c r="E28" s="33" t="s">
        <v>78</v>
      </c>
      <c r="F28" s="33">
        <v>20</v>
      </c>
      <c r="G28" s="30" t="s">
        <v>41</v>
      </c>
      <c r="I28" s="161"/>
      <c r="J28" s="118" t="s">
        <v>112</v>
      </c>
      <c r="K28" s="97">
        <f>B14+B12+B13</f>
        <v>0.15</v>
      </c>
      <c r="L28" s="101">
        <v>2</v>
      </c>
      <c r="M28" s="102">
        <f>F25*K28*L28</f>
        <v>3</v>
      </c>
      <c r="N28" s="102"/>
      <c r="O28" s="101"/>
      <c r="P28" s="101"/>
      <c r="Q28" s="101"/>
      <c r="R28" s="99">
        <f>M28</f>
        <v>3</v>
      </c>
      <c r="S28" s="128"/>
      <c r="T28" s="113"/>
      <c r="U28" s="35"/>
    </row>
    <row r="29" spans="1:21" s="30" customFormat="1" ht="25.5">
      <c r="E29" s="33" t="s">
        <v>79</v>
      </c>
      <c r="F29" s="33">
        <v>5</v>
      </c>
      <c r="I29" s="161"/>
      <c r="J29" s="85" t="s">
        <v>17</v>
      </c>
      <c r="K29" s="97">
        <f>B13+B15+B16+B17+B18+B19+B20</f>
        <v>0.97500000000000009</v>
      </c>
      <c r="L29" s="101">
        <v>1</v>
      </c>
      <c r="M29" s="102">
        <f>(F6+F11)*K29*L29</f>
        <v>18.525000000000002</v>
      </c>
      <c r="N29" s="102"/>
      <c r="O29" s="101"/>
      <c r="P29" s="101"/>
      <c r="Q29" s="102">
        <f>K29*L29*F11</f>
        <v>4.875</v>
      </c>
      <c r="R29" s="98"/>
      <c r="S29" s="132">
        <v>13.65</v>
      </c>
      <c r="T29" s="113"/>
      <c r="U29" s="35"/>
    </row>
    <row r="30" spans="1:21" s="30" customFormat="1" ht="25.5">
      <c r="E30" s="33" t="s">
        <v>54</v>
      </c>
      <c r="F30" s="33">
        <v>3</v>
      </c>
      <c r="I30" s="162"/>
      <c r="J30" s="85" t="s">
        <v>18</v>
      </c>
      <c r="K30" s="97">
        <f>B13+B15+B16+B17+B18+B19+B20</f>
        <v>0.97500000000000009</v>
      </c>
      <c r="L30" s="101">
        <v>1</v>
      </c>
      <c r="M30" s="102">
        <f>K30*L30*(F4+F19)</f>
        <v>10.725000000000001</v>
      </c>
      <c r="N30" s="102"/>
      <c r="O30" s="101"/>
      <c r="P30" s="102">
        <f>L30*K30*(F4+F19)</f>
        <v>10.725000000000001</v>
      </c>
      <c r="Q30" s="101"/>
      <c r="R30" s="98"/>
      <c r="S30" s="132"/>
      <c r="T30" s="113"/>
      <c r="U30" s="35"/>
    </row>
    <row r="31" spans="1:21" s="30" customFormat="1" ht="25.5">
      <c r="E31" s="34" t="s">
        <v>81</v>
      </c>
      <c r="I31" s="163" t="s">
        <v>19</v>
      </c>
      <c r="J31" s="119" t="s">
        <v>114</v>
      </c>
      <c r="K31" s="107">
        <f>B12+B13+B14+B15+B16+B17+B18+B19+B20</f>
        <v>1.05</v>
      </c>
      <c r="L31" s="108">
        <v>2</v>
      </c>
      <c r="M31" s="109">
        <f>F25*K31*L31</f>
        <v>21</v>
      </c>
      <c r="N31" s="109"/>
      <c r="O31" s="108"/>
      <c r="P31" s="108"/>
      <c r="Q31" s="108"/>
      <c r="R31" s="111">
        <f>M31</f>
        <v>21</v>
      </c>
      <c r="S31" s="130"/>
      <c r="T31" s="138"/>
      <c r="U31" s="35"/>
    </row>
    <row r="32" spans="1:21" s="30" customFormat="1" ht="25.5">
      <c r="E32" s="30" t="s">
        <v>82</v>
      </c>
      <c r="F32" s="30">
        <v>0.25</v>
      </c>
      <c r="G32" s="30" t="s">
        <v>41</v>
      </c>
      <c r="I32" s="162"/>
      <c r="J32" s="86" t="s">
        <v>115</v>
      </c>
      <c r="K32" s="103">
        <f>B12+B13+B16+B15+B17+B18+B19+B20+B14</f>
        <v>1.05</v>
      </c>
      <c r="L32" s="104">
        <v>1</v>
      </c>
      <c r="M32" s="105">
        <f>F30*K32*L32</f>
        <v>3.1500000000000004</v>
      </c>
      <c r="N32" s="105">
        <f>M32</f>
        <v>3.1500000000000004</v>
      </c>
      <c r="O32" s="104"/>
      <c r="P32" s="104"/>
      <c r="Q32" s="104"/>
      <c r="R32" s="106"/>
      <c r="S32" s="133"/>
      <c r="T32" s="137"/>
      <c r="U32" s="35"/>
    </row>
    <row r="33" spans="5:21" s="30" customFormat="1" ht="25.5">
      <c r="E33" s="30" t="s">
        <v>83</v>
      </c>
      <c r="F33" s="30">
        <v>0.1</v>
      </c>
      <c r="G33" s="30" t="s">
        <v>41</v>
      </c>
      <c r="I33" s="163" t="s">
        <v>20</v>
      </c>
      <c r="J33" s="87" t="s">
        <v>116</v>
      </c>
      <c r="K33" s="107">
        <f>B15+B16+B17+B19+B18+B20+B12+B13+B14</f>
        <v>1.05</v>
      </c>
      <c r="L33" s="108">
        <v>2</v>
      </c>
      <c r="M33" s="109">
        <f>F25*K33*L33</f>
        <v>21</v>
      </c>
      <c r="N33" s="109"/>
      <c r="O33" s="108"/>
      <c r="P33" s="108"/>
      <c r="Q33" s="108"/>
      <c r="R33" s="111">
        <f>M33</f>
        <v>21</v>
      </c>
      <c r="S33" s="130"/>
      <c r="T33" s="138"/>
      <c r="U33" s="35"/>
    </row>
    <row r="34" spans="5:21" s="30" customFormat="1" ht="12.75">
      <c r="E34" s="30" t="s">
        <v>84</v>
      </c>
      <c r="F34" s="30">
        <v>0.16</v>
      </c>
      <c r="G34" s="30" t="s">
        <v>41</v>
      </c>
      <c r="I34" s="161"/>
      <c r="J34" s="85" t="s">
        <v>90</v>
      </c>
      <c r="K34" s="97">
        <f>B20</f>
        <v>0.1</v>
      </c>
      <c r="L34" s="101">
        <v>1</v>
      </c>
      <c r="M34" s="102">
        <f>F30*K34*L34</f>
        <v>0.30000000000000004</v>
      </c>
      <c r="N34" s="102">
        <f>M34</f>
        <v>0.30000000000000004</v>
      </c>
      <c r="O34" s="101"/>
      <c r="P34" s="101"/>
      <c r="Q34" s="101"/>
      <c r="R34" s="98"/>
      <c r="S34" s="132"/>
      <c r="T34" s="113"/>
      <c r="U34" s="35"/>
    </row>
    <row r="35" spans="5:21" s="30" customFormat="1" ht="12.75">
      <c r="I35" s="161"/>
      <c r="J35" s="85" t="s">
        <v>117</v>
      </c>
      <c r="K35" s="97">
        <f>B20</f>
        <v>0.1</v>
      </c>
      <c r="L35" s="101">
        <v>2</v>
      </c>
      <c r="M35" s="102">
        <f>F29*K35*L35</f>
        <v>1</v>
      </c>
      <c r="N35" s="102"/>
      <c r="O35" s="102">
        <f>M35</f>
        <v>1</v>
      </c>
      <c r="P35" s="101"/>
      <c r="Q35" s="101"/>
      <c r="R35" s="98"/>
      <c r="S35" s="132"/>
      <c r="T35" s="113"/>
      <c r="U35" s="35"/>
    </row>
    <row r="36" spans="5:21" s="30" customFormat="1" ht="12.75">
      <c r="E36" s="30" t="s">
        <v>85</v>
      </c>
      <c r="I36" s="161"/>
      <c r="J36" s="85" t="s">
        <v>21</v>
      </c>
      <c r="K36" s="97">
        <f>B12</f>
        <v>7.4999999999999997E-2</v>
      </c>
      <c r="L36" s="101">
        <v>5</v>
      </c>
      <c r="M36" s="102">
        <f>K36*L36*F29</f>
        <v>1.875</v>
      </c>
      <c r="N36" s="102"/>
      <c r="O36" s="102">
        <f>M36</f>
        <v>1.875</v>
      </c>
      <c r="P36" s="101"/>
      <c r="Q36" s="101"/>
      <c r="R36" s="98"/>
      <c r="S36" s="132"/>
      <c r="T36" s="113"/>
      <c r="U36" s="35"/>
    </row>
    <row r="37" spans="5:21" s="30" customFormat="1" ht="12.75">
      <c r="I37" s="162"/>
      <c r="J37" s="86" t="s">
        <v>98</v>
      </c>
      <c r="K37" s="103">
        <f>B13+B14</f>
        <v>7.4999999999999997E-2</v>
      </c>
      <c r="L37" s="104">
        <v>2</v>
      </c>
      <c r="M37" s="105">
        <f>K37*L37*F29</f>
        <v>0.75</v>
      </c>
      <c r="N37" s="105"/>
      <c r="O37" s="104">
        <f>M37</f>
        <v>0.75</v>
      </c>
      <c r="P37" s="104"/>
      <c r="Q37" s="104"/>
      <c r="R37" s="106"/>
      <c r="S37" s="133"/>
      <c r="T37" s="137"/>
      <c r="U37" s="35"/>
    </row>
    <row r="38" spans="5:21" s="30" customFormat="1" ht="25.5">
      <c r="I38" s="163" t="s">
        <v>22</v>
      </c>
      <c r="J38" s="87" t="s">
        <v>118</v>
      </c>
      <c r="K38" s="107">
        <f>B12+B13+B14+B15+B16+B17+B18+B19+B21</f>
        <v>1.05</v>
      </c>
      <c r="L38" s="108">
        <v>1</v>
      </c>
      <c r="M38" s="109">
        <f>F25*K38*L38</f>
        <v>10.5</v>
      </c>
      <c r="N38" s="109"/>
      <c r="O38" s="108"/>
      <c r="P38" s="108"/>
      <c r="Q38" s="108"/>
      <c r="R38" s="111">
        <f>M38</f>
        <v>10.5</v>
      </c>
      <c r="S38" s="130"/>
      <c r="T38" s="138"/>
      <c r="U38" s="35"/>
    </row>
    <row r="39" spans="5:21" s="30" customFormat="1" ht="25.5">
      <c r="I39" s="161"/>
      <c r="J39" s="85" t="s">
        <v>119</v>
      </c>
      <c r="K39" s="97">
        <f>B12+B13+B15+B16+B17+B18+B19+B21+B14</f>
        <v>1.05</v>
      </c>
      <c r="L39" s="101">
        <v>1</v>
      </c>
      <c r="M39" s="102">
        <f>F30*K39*L39</f>
        <v>3.1500000000000004</v>
      </c>
      <c r="N39" s="102">
        <f>M39</f>
        <v>3.1500000000000004</v>
      </c>
      <c r="O39" s="101"/>
      <c r="P39" s="101"/>
      <c r="Q39" s="101"/>
      <c r="R39" s="98"/>
      <c r="S39" s="132"/>
      <c r="T39" s="113"/>
      <c r="U39" s="35"/>
    </row>
    <row r="40" spans="5:21" s="30" customFormat="1" ht="12.75">
      <c r="I40" s="161"/>
      <c r="J40" s="85" t="s">
        <v>21</v>
      </c>
      <c r="K40" s="97">
        <f>B12</f>
        <v>7.4999999999999997E-2</v>
      </c>
      <c r="L40" s="101">
        <v>5</v>
      </c>
      <c r="M40" s="102">
        <f>K40*L40*F29</f>
        <v>1.875</v>
      </c>
      <c r="N40" s="102"/>
      <c r="O40" s="102">
        <f>M40</f>
        <v>1.875</v>
      </c>
      <c r="P40" s="101"/>
      <c r="Q40" s="101"/>
      <c r="R40" s="98"/>
      <c r="S40" s="132"/>
      <c r="T40" s="113"/>
      <c r="U40" s="35"/>
    </row>
    <row r="41" spans="5:21" s="30" customFormat="1" ht="12.75">
      <c r="I41" s="161"/>
      <c r="J41" s="85" t="s">
        <v>11</v>
      </c>
      <c r="K41" s="97">
        <f>B17</f>
        <v>0.2</v>
      </c>
      <c r="L41" s="101">
        <v>4</v>
      </c>
      <c r="M41" s="102">
        <f>K41*L41*F29</f>
        <v>4</v>
      </c>
      <c r="N41" s="102"/>
      <c r="O41" s="102">
        <f>M41</f>
        <v>4</v>
      </c>
      <c r="P41" s="101"/>
      <c r="Q41" s="101"/>
      <c r="R41" s="98"/>
      <c r="S41" s="132"/>
      <c r="T41" s="113"/>
      <c r="U41" s="35"/>
    </row>
    <row r="42" spans="5:21" s="30" customFormat="1" ht="12.75">
      <c r="I42" s="162"/>
      <c r="J42" s="86" t="s">
        <v>120</v>
      </c>
      <c r="K42" s="103">
        <f>B14+B13+B15</f>
        <v>0.27500000000000002</v>
      </c>
      <c r="L42" s="104">
        <v>3</v>
      </c>
      <c r="M42" s="105">
        <f>F29*K42*L42</f>
        <v>4.125</v>
      </c>
      <c r="N42" s="105"/>
      <c r="O42" s="105">
        <f>M42</f>
        <v>4.125</v>
      </c>
      <c r="P42" s="104"/>
      <c r="Q42" s="104"/>
      <c r="R42" s="106"/>
      <c r="S42" s="133"/>
      <c r="T42" s="137"/>
      <c r="U42" s="35"/>
    </row>
    <row r="43" spans="5:21" s="30" customFormat="1" ht="25.5">
      <c r="I43" s="163" t="s">
        <v>23</v>
      </c>
      <c r="J43" s="87" t="s">
        <v>121</v>
      </c>
      <c r="K43" s="107">
        <f>B12+B13+B14+B15+B16+B17+B18+B19+B21+B22</f>
        <v>1.25</v>
      </c>
      <c r="L43" s="108">
        <v>2</v>
      </c>
      <c r="M43" s="109">
        <f>F25*K43*L43</f>
        <v>25</v>
      </c>
      <c r="N43" s="109"/>
      <c r="O43" s="108"/>
      <c r="P43" s="108"/>
      <c r="Q43" s="108"/>
      <c r="R43" s="111">
        <f>M43</f>
        <v>25</v>
      </c>
      <c r="S43" s="130"/>
      <c r="T43" s="138"/>
      <c r="U43" s="35"/>
    </row>
    <row r="44" spans="5:21" s="30" customFormat="1" ht="12.75">
      <c r="I44" s="161"/>
      <c r="J44" s="85" t="s">
        <v>122</v>
      </c>
      <c r="K44" s="97">
        <f>B17</f>
        <v>0.2</v>
      </c>
      <c r="L44" s="101">
        <v>1</v>
      </c>
      <c r="M44" s="102">
        <f>(F6+F11)*K44*L44</f>
        <v>3.8000000000000003</v>
      </c>
      <c r="N44" s="102"/>
      <c r="O44" s="101"/>
      <c r="P44" s="101"/>
      <c r="Q44" s="102">
        <f>K44*L44*F11</f>
        <v>1</v>
      </c>
      <c r="R44" s="98"/>
      <c r="S44" s="132">
        <v>2.8</v>
      </c>
      <c r="T44" s="113"/>
      <c r="U44" s="35"/>
    </row>
    <row r="45" spans="5:21" s="30" customFormat="1" ht="12.75">
      <c r="I45" s="161"/>
      <c r="J45" s="85" t="s">
        <v>123</v>
      </c>
      <c r="K45" s="97">
        <f>B22</f>
        <v>0.2</v>
      </c>
      <c r="L45" s="101">
        <v>1</v>
      </c>
      <c r="M45" s="102">
        <f>K45*L45*(F4+F19)</f>
        <v>2.2000000000000002</v>
      </c>
      <c r="N45" s="102"/>
      <c r="O45" s="101"/>
      <c r="P45" s="102">
        <f>K45*L45*(F4+F19)</f>
        <v>2.2000000000000002</v>
      </c>
      <c r="Q45" s="101"/>
      <c r="R45" s="98"/>
      <c r="S45" s="132"/>
      <c r="T45" s="113"/>
      <c r="U45" s="35"/>
    </row>
    <row r="46" spans="5:21" s="30" customFormat="1" ht="12.75">
      <c r="I46" s="161"/>
      <c r="J46" s="85" t="s">
        <v>9</v>
      </c>
      <c r="K46" s="97">
        <f>B21</f>
        <v>0.1</v>
      </c>
      <c r="L46" s="101">
        <v>2</v>
      </c>
      <c r="M46" s="102">
        <f>K46*L46*F29</f>
        <v>1</v>
      </c>
      <c r="N46" s="102"/>
      <c r="O46" s="102">
        <f>M46</f>
        <v>1</v>
      </c>
      <c r="P46" s="101"/>
      <c r="Q46" s="101"/>
      <c r="R46" s="98"/>
      <c r="S46" s="132"/>
      <c r="T46" s="113"/>
      <c r="U46" s="35"/>
    </row>
    <row r="47" spans="5:21" s="30" customFormat="1" ht="12.75">
      <c r="I47" s="161"/>
      <c r="J47" s="85" t="s">
        <v>124</v>
      </c>
      <c r="K47" s="97">
        <f>B12+B15+B17+B19</f>
        <v>0.52500000000000002</v>
      </c>
      <c r="L47" s="101">
        <v>5</v>
      </c>
      <c r="M47" s="102">
        <f>F29*K47*L47</f>
        <v>13.125</v>
      </c>
      <c r="N47" s="102"/>
      <c r="O47" s="102">
        <f>M47</f>
        <v>13.125</v>
      </c>
      <c r="P47" s="101"/>
      <c r="Q47" s="101"/>
      <c r="R47" s="98"/>
      <c r="S47" s="132"/>
      <c r="T47" s="113"/>
      <c r="U47" s="35"/>
    </row>
    <row r="48" spans="5:21" s="30" customFormat="1" ht="12.75">
      <c r="I48" s="162"/>
      <c r="J48" s="86" t="s">
        <v>125</v>
      </c>
      <c r="K48" s="103">
        <f>B14+B13+B16+B18</f>
        <v>0.42500000000000004</v>
      </c>
      <c r="L48" s="104">
        <v>3</v>
      </c>
      <c r="M48" s="105">
        <f>K48*L48*F29</f>
        <v>6.3750000000000009</v>
      </c>
      <c r="N48" s="105"/>
      <c r="O48" s="105">
        <f>M48</f>
        <v>6.3750000000000009</v>
      </c>
      <c r="P48" s="104"/>
      <c r="Q48" s="104"/>
      <c r="R48" s="106"/>
      <c r="S48" s="133"/>
      <c r="T48" s="137"/>
      <c r="U48" s="35"/>
    </row>
    <row r="49" spans="9:47" s="30" customFormat="1" ht="25.5">
      <c r="I49" s="163" t="s">
        <v>24</v>
      </c>
      <c r="J49" s="87" t="s">
        <v>126</v>
      </c>
      <c r="K49" s="107">
        <f>B22+B18+B15+B16+B17+B19</f>
        <v>1</v>
      </c>
      <c r="L49" s="108">
        <v>2</v>
      </c>
      <c r="M49" s="109">
        <f>F25*K49*L49</f>
        <v>20</v>
      </c>
      <c r="N49" s="109"/>
      <c r="O49" s="108"/>
      <c r="P49" s="108"/>
      <c r="Q49" s="108"/>
      <c r="R49" s="111">
        <f>M49</f>
        <v>20</v>
      </c>
      <c r="S49" s="130"/>
      <c r="T49" s="138"/>
      <c r="U49" s="35"/>
    </row>
    <row r="50" spans="9:47" s="30" customFormat="1" ht="12.75">
      <c r="I50" s="161"/>
      <c r="J50" s="85" t="s">
        <v>127</v>
      </c>
      <c r="K50" s="97">
        <f>B12+B17</f>
        <v>0.27500000000000002</v>
      </c>
      <c r="L50" s="101">
        <v>5</v>
      </c>
      <c r="M50" s="102">
        <f>K50*L50*F29</f>
        <v>6.875</v>
      </c>
      <c r="N50" s="102"/>
      <c r="O50" s="102">
        <f>M50</f>
        <v>6.875</v>
      </c>
      <c r="P50" s="101"/>
      <c r="Q50" s="101"/>
      <c r="R50" s="98"/>
      <c r="S50" s="132"/>
      <c r="T50" s="113"/>
      <c r="U50" s="35"/>
      <c r="AA50" s="38"/>
      <c r="AB50" s="38"/>
      <c r="AC50" s="38"/>
      <c r="AD50" s="38"/>
      <c r="AE50" s="38"/>
      <c r="AF50" s="38"/>
      <c r="AH50" s="38"/>
      <c r="AI50" s="38"/>
      <c r="AJ50" s="38"/>
      <c r="AK50" s="38"/>
      <c r="AM50" s="38"/>
      <c r="AN50" s="38"/>
      <c r="AO50" s="38"/>
    </row>
    <row r="51" spans="9:47" s="30" customFormat="1" ht="12.75">
      <c r="I51" s="162"/>
      <c r="J51" s="86" t="s">
        <v>129</v>
      </c>
      <c r="K51" s="103">
        <f>B14+B13+B15+B16+B18+B19</f>
        <v>0.67500000000000004</v>
      </c>
      <c r="L51" s="104">
        <v>3</v>
      </c>
      <c r="M51" s="105">
        <f>F29*K51*L51</f>
        <v>10.125</v>
      </c>
      <c r="N51" s="105"/>
      <c r="O51" s="105">
        <f>M51</f>
        <v>10.125</v>
      </c>
      <c r="P51" s="104"/>
      <c r="Q51" s="104"/>
      <c r="R51" s="106"/>
      <c r="S51" s="133"/>
      <c r="T51" s="137"/>
      <c r="U51" s="35"/>
      <c r="AT51" s="35"/>
    </row>
    <row r="52" spans="9:47" s="30" customFormat="1" ht="12.75">
      <c r="I52" s="163" t="s">
        <v>25</v>
      </c>
      <c r="J52" s="87" t="s">
        <v>128</v>
      </c>
      <c r="K52" s="107">
        <f>B18+B22</f>
        <v>0.30000000000000004</v>
      </c>
      <c r="L52" s="108">
        <v>3</v>
      </c>
      <c r="M52" s="109">
        <f>F29*K52*L52</f>
        <v>4.5000000000000009</v>
      </c>
      <c r="N52" s="109"/>
      <c r="O52" s="109">
        <f>M52</f>
        <v>4.5000000000000009</v>
      </c>
      <c r="P52" s="108"/>
      <c r="Q52" s="108"/>
      <c r="R52" s="110"/>
      <c r="S52" s="131"/>
      <c r="T52" s="138"/>
      <c r="U52" s="35"/>
      <c r="AT52" s="35"/>
    </row>
    <row r="53" spans="9:47" s="30" customFormat="1" ht="25.5">
      <c r="I53" s="161"/>
      <c r="J53" s="85" t="s">
        <v>26</v>
      </c>
      <c r="K53" s="97">
        <f>B12+B13+B14</f>
        <v>0.15</v>
      </c>
      <c r="L53" s="101">
        <v>1</v>
      </c>
      <c r="M53" s="102">
        <f>(F6+F11+F14)*K53*L53</f>
        <v>4.3499999999999996</v>
      </c>
      <c r="N53" s="102"/>
      <c r="O53" s="101"/>
      <c r="P53" s="101"/>
      <c r="Q53" s="101">
        <f>K53*L53*F11</f>
        <v>0.75</v>
      </c>
      <c r="R53" s="98"/>
      <c r="S53" s="132">
        <v>2.1</v>
      </c>
      <c r="T53" s="113">
        <v>3</v>
      </c>
      <c r="U53" s="35"/>
      <c r="AT53" s="35"/>
    </row>
    <row r="54" spans="9:47" s="30" customFormat="1" ht="12.75">
      <c r="I54" s="161"/>
      <c r="J54" s="85" t="s">
        <v>130</v>
      </c>
      <c r="K54" s="97">
        <f>B4+B13</f>
        <v>0.15</v>
      </c>
      <c r="L54" s="101">
        <v>1</v>
      </c>
      <c r="M54" s="102">
        <f>K54*L54*(F4+F19)</f>
        <v>1.65</v>
      </c>
      <c r="N54" s="102"/>
      <c r="O54" s="101"/>
      <c r="P54" s="101">
        <f>K54*L54*(F4+F19)</f>
        <v>1.65</v>
      </c>
      <c r="Q54" s="101"/>
      <c r="R54" s="98"/>
      <c r="S54" s="132"/>
      <c r="T54" s="113"/>
      <c r="U54" s="35"/>
      <c r="AT54" s="35"/>
    </row>
    <row r="55" spans="9:47" s="30" customFormat="1" ht="12.75">
      <c r="I55" s="161"/>
      <c r="J55" s="85" t="s">
        <v>131</v>
      </c>
      <c r="K55" s="97">
        <f>B22+B18</f>
        <v>0.30000000000000004</v>
      </c>
      <c r="L55" s="101">
        <v>1</v>
      </c>
      <c r="M55" s="102">
        <f>L55*K55*F30</f>
        <v>0.90000000000000013</v>
      </c>
      <c r="N55" s="102">
        <f>M55</f>
        <v>0.90000000000000013</v>
      </c>
      <c r="O55" s="101"/>
      <c r="P55" s="101"/>
      <c r="Q55" s="101"/>
      <c r="R55" s="98"/>
      <c r="S55" s="132"/>
      <c r="T55" s="113"/>
      <c r="U55" s="35"/>
      <c r="AT55" s="35"/>
    </row>
    <row r="56" spans="9:47" s="30" customFormat="1" ht="12.75">
      <c r="I56" s="162"/>
      <c r="J56" s="86" t="s">
        <v>132</v>
      </c>
      <c r="K56" s="103">
        <f>B18+B22+B23+B4+B5</f>
        <v>0.37500000000000006</v>
      </c>
      <c r="L56" s="104">
        <v>2</v>
      </c>
      <c r="M56" s="105">
        <f>F25*K56*L56</f>
        <v>7.5000000000000009</v>
      </c>
      <c r="N56" s="105"/>
      <c r="O56" s="104"/>
      <c r="P56" s="104"/>
      <c r="Q56" s="104"/>
      <c r="R56" s="106">
        <f>M56</f>
        <v>7.5000000000000009</v>
      </c>
      <c r="S56" s="133"/>
      <c r="T56" s="137"/>
      <c r="U56" s="35"/>
      <c r="AT56" s="35"/>
    </row>
    <row r="57" spans="9:47" s="77" customFormat="1" ht="24.95" customHeight="1" thickBot="1">
      <c r="I57" s="173" t="s">
        <v>89</v>
      </c>
      <c r="J57" s="174"/>
      <c r="K57" s="174"/>
      <c r="L57" s="175"/>
      <c r="M57" s="81">
        <f>SUM(M4:M56)</f>
        <v>338.7</v>
      </c>
      <c r="N57" s="82">
        <f>SUM(N4:N56)</f>
        <v>14.325000000000003</v>
      </c>
      <c r="O57" s="82">
        <f>SUM(O4:O56)</f>
        <v>98.125</v>
      </c>
      <c r="P57" s="82">
        <f>SUM(P3:P56)</f>
        <v>15.4</v>
      </c>
      <c r="Q57" s="82">
        <f>SUM(Q3:Q56)</f>
        <v>7</v>
      </c>
      <c r="R57" s="76">
        <f>SUM(R3:R56)</f>
        <v>182</v>
      </c>
      <c r="S57" s="83">
        <f>SUM(S3:S56)</f>
        <v>19.600000000000001</v>
      </c>
      <c r="T57" s="83">
        <f>SUM(T3:T56)</f>
        <v>4.5</v>
      </c>
      <c r="AT57" s="84"/>
    </row>
    <row r="58" spans="9:47" s="33" customFormat="1" ht="13.5" thickTop="1">
      <c r="I58" s="73"/>
      <c r="O58" s="45"/>
      <c r="P58" s="32"/>
      <c r="Q58" s="32"/>
      <c r="R58" s="32"/>
      <c r="S58" s="32"/>
      <c r="T58" s="135"/>
      <c r="AT58" s="74"/>
    </row>
    <row r="59" spans="9:47" s="30" customFormat="1" ht="12.75">
      <c r="O59" s="40"/>
      <c r="P59" s="32"/>
      <c r="Q59" s="32"/>
      <c r="R59" s="32"/>
      <c r="S59" s="32"/>
      <c r="T59" s="135"/>
      <c r="AT59" s="35"/>
    </row>
    <row r="60" spans="9:47" s="30" customFormat="1" ht="12.75">
      <c r="O60" s="31"/>
      <c r="P60" s="32"/>
      <c r="Q60" s="32"/>
      <c r="R60" s="32"/>
      <c r="S60" s="32"/>
      <c r="T60" s="135"/>
      <c r="AT60" s="35"/>
    </row>
    <row r="61" spans="9:47" s="30" customFormat="1" ht="12.75">
      <c r="O61" s="31"/>
      <c r="P61" s="152"/>
      <c r="Q61" s="153"/>
      <c r="R61" s="153"/>
      <c r="S61" s="41"/>
      <c r="T61" s="63"/>
      <c r="U61" s="31"/>
      <c r="V61" s="31"/>
      <c r="W61" s="31"/>
      <c r="X61" s="31"/>
      <c r="Y61" s="31"/>
      <c r="AU61" s="35"/>
    </row>
    <row r="62" spans="9:47" s="30" customFormat="1" ht="12.75">
      <c r="O62" s="31"/>
      <c r="P62" s="152"/>
      <c r="Q62" s="153"/>
      <c r="R62" s="153"/>
      <c r="S62" s="41"/>
      <c r="T62" s="63"/>
      <c r="U62" s="31"/>
      <c r="V62" s="31"/>
      <c r="W62" s="31"/>
      <c r="X62" s="31"/>
      <c r="Y62" s="31"/>
    </row>
    <row r="63" spans="9:47" s="30" customFormat="1" ht="12.75">
      <c r="O63" s="31"/>
      <c r="P63" s="42"/>
      <c r="Q63" s="43"/>
      <c r="R63" s="44"/>
      <c r="S63" s="44"/>
      <c r="T63" s="63"/>
      <c r="U63" s="31"/>
      <c r="V63" s="31"/>
      <c r="W63" s="31"/>
      <c r="X63" s="31"/>
      <c r="Y63" s="31"/>
    </row>
    <row r="64" spans="9:47" s="30" customFormat="1" ht="12.75">
      <c r="O64" s="31"/>
      <c r="P64" s="45"/>
      <c r="Q64" s="46"/>
      <c r="R64" s="44"/>
      <c r="S64" s="44"/>
      <c r="T64" s="63"/>
      <c r="U64" s="31"/>
      <c r="V64" s="31"/>
      <c r="W64" s="31"/>
      <c r="X64" s="31"/>
      <c r="Y64" s="31"/>
    </row>
    <row r="65" spans="15:54" s="30" customFormat="1" ht="12.75">
      <c r="O65" s="31"/>
      <c r="P65" s="47"/>
      <c r="Q65" s="46"/>
      <c r="R65" s="44"/>
      <c r="S65" s="44"/>
      <c r="T65" s="63"/>
      <c r="U65" s="31"/>
      <c r="V65" s="31"/>
      <c r="W65" s="31"/>
      <c r="X65" s="31"/>
      <c r="Y65" s="31"/>
    </row>
    <row r="66" spans="15:54" s="30" customFormat="1" ht="12.75">
      <c r="O66" s="31"/>
      <c r="P66" s="47"/>
      <c r="Q66" s="46"/>
      <c r="R66" s="44"/>
      <c r="S66" s="44"/>
      <c r="T66" s="63"/>
      <c r="U66" s="31"/>
      <c r="V66" s="31"/>
      <c r="W66" s="31"/>
      <c r="X66" s="31"/>
      <c r="Y66" s="31"/>
    </row>
    <row r="67" spans="15:54" s="30" customFormat="1" ht="12.75">
      <c r="O67" s="31"/>
      <c r="P67" s="47"/>
      <c r="Q67" s="46"/>
      <c r="R67" s="44"/>
      <c r="S67" s="44"/>
      <c r="T67" s="63"/>
      <c r="U67" s="31"/>
      <c r="V67" s="31"/>
      <c r="W67" s="31"/>
      <c r="X67" s="31"/>
      <c r="Y67" s="31"/>
    </row>
    <row r="68" spans="15:54" s="30" customFormat="1" ht="12.75">
      <c r="O68" s="31"/>
      <c r="P68" s="47"/>
      <c r="Q68" s="46"/>
      <c r="R68" s="44"/>
      <c r="S68" s="44"/>
      <c r="T68" s="63"/>
      <c r="U68" s="31"/>
      <c r="V68" s="31"/>
      <c r="W68" s="31"/>
      <c r="X68" s="31"/>
      <c r="Y68" s="31"/>
    </row>
    <row r="69" spans="15:54" s="30" customFormat="1" ht="12.75">
      <c r="O69" s="31"/>
      <c r="P69" s="48"/>
      <c r="Q69" s="49"/>
      <c r="R69" s="44"/>
      <c r="S69" s="44"/>
      <c r="T69" s="63"/>
      <c r="U69" s="31"/>
      <c r="V69" s="31"/>
      <c r="W69" s="31"/>
      <c r="X69" s="31"/>
      <c r="Y69" s="31"/>
    </row>
    <row r="70" spans="15:54" s="30" customFormat="1" ht="12.75">
      <c r="O70" s="31"/>
      <c r="P70" s="32"/>
      <c r="Q70" s="32"/>
      <c r="R70" s="32"/>
      <c r="S70" s="32"/>
      <c r="T70" s="63"/>
      <c r="U70" s="31"/>
      <c r="V70" s="31"/>
      <c r="W70" s="31"/>
      <c r="X70" s="31"/>
      <c r="Y70" s="31"/>
    </row>
    <row r="71" spans="15:54" s="30" customFormat="1" ht="12.75">
      <c r="O71" s="31"/>
      <c r="P71" s="32"/>
      <c r="Q71" s="32"/>
      <c r="R71" s="32"/>
      <c r="S71" s="32"/>
      <c r="T71" s="63"/>
      <c r="U71" s="31"/>
      <c r="V71" s="31"/>
      <c r="W71" s="31"/>
      <c r="X71" s="31"/>
      <c r="Y71" s="31"/>
    </row>
    <row r="72" spans="15:54" s="30" customFormat="1" ht="12.75">
      <c r="O72" s="31"/>
      <c r="P72" s="32"/>
      <c r="Q72" s="32"/>
      <c r="R72" s="32"/>
      <c r="S72" s="32"/>
      <c r="T72" s="63"/>
      <c r="U72" s="31"/>
      <c r="V72" s="31"/>
      <c r="W72" s="31"/>
      <c r="X72" s="31"/>
      <c r="Y72" s="31"/>
    </row>
    <row r="73" spans="15:54" s="30" customFormat="1" ht="12.75">
      <c r="O73" s="31"/>
      <c r="P73" s="32"/>
      <c r="Q73" s="32"/>
      <c r="R73" s="32"/>
      <c r="S73" s="32"/>
      <c r="T73" s="63"/>
      <c r="U73" s="31"/>
      <c r="V73" s="31"/>
      <c r="W73" s="31"/>
      <c r="X73" s="31"/>
      <c r="Y73" s="31"/>
    </row>
    <row r="74" spans="15:54" s="30" customFormat="1" ht="12.75">
      <c r="O74" s="31"/>
      <c r="P74" s="171"/>
      <c r="Q74" s="51"/>
      <c r="R74" s="52"/>
      <c r="S74" s="54"/>
      <c r="T74" s="140"/>
      <c r="U74" s="51"/>
      <c r="V74" s="170"/>
      <c r="W74" s="31"/>
      <c r="X74" s="31"/>
      <c r="Y74" s="31"/>
    </row>
    <row r="75" spans="15:54" s="30" customFormat="1" ht="12.75">
      <c r="O75" s="31"/>
      <c r="P75" s="171"/>
      <c r="Q75" s="51"/>
      <c r="R75" s="52"/>
      <c r="S75" s="54"/>
      <c r="T75" s="140"/>
      <c r="U75" s="51"/>
      <c r="V75" s="170"/>
      <c r="W75" s="31"/>
      <c r="X75" s="31"/>
      <c r="Y75" s="31"/>
    </row>
    <row r="76" spans="15:54" s="30" customFormat="1" ht="12.75">
      <c r="O76" s="31"/>
      <c r="P76" s="31"/>
      <c r="Q76" s="55"/>
      <c r="R76" s="56"/>
      <c r="S76" s="56"/>
      <c r="T76" s="141"/>
      <c r="U76" s="58"/>
      <c r="V76" s="57"/>
      <c r="W76" s="31"/>
      <c r="X76" s="31"/>
      <c r="Y76" s="31"/>
    </row>
    <row r="77" spans="15:54" s="30" customFormat="1" ht="12.75">
      <c r="O77" s="31"/>
      <c r="P77" s="59"/>
      <c r="Q77" s="55"/>
      <c r="R77" s="55"/>
      <c r="S77" s="55"/>
      <c r="T77" s="141"/>
      <c r="U77" s="58"/>
      <c r="V77" s="57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</row>
    <row r="78" spans="15:54" s="30" customFormat="1" ht="12.75">
      <c r="O78" s="31"/>
      <c r="P78" s="59"/>
      <c r="Q78" s="55"/>
      <c r="R78" s="55"/>
      <c r="S78" s="55"/>
      <c r="T78" s="141"/>
      <c r="U78" s="58"/>
      <c r="V78" s="57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</row>
    <row r="79" spans="15:54" s="30" customFormat="1" ht="12.75">
      <c r="O79" s="31"/>
      <c r="P79" s="59"/>
      <c r="Q79" s="55"/>
      <c r="R79" s="55"/>
      <c r="S79" s="55"/>
      <c r="T79" s="141"/>
      <c r="U79" s="58"/>
      <c r="V79" s="57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</row>
    <row r="80" spans="15:54" s="30" customFormat="1" ht="12.75">
      <c r="P80" s="59"/>
      <c r="Q80" s="55"/>
      <c r="R80" s="55"/>
      <c r="S80" s="55"/>
      <c r="T80" s="141"/>
      <c r="U80" s="58"/>
      <c r="V80" s="57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</row>
    <row r="81" spans="16:54" s="30" customFormat="1" ht="12.75">
      <c r="P81" s="59"/>
      <c r="Q81" s="55"/>
      <c r="R81" s="55"/>
      <c r="S81" s="55"/>
      <c r="T81" s="141"/>
      <c r="U81" s="58"/>
      <c r="V81" s="57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</row>
    <row r="82" spans="16:54" s="30" customFormat="1" ht="12.75">
      <c r="P82" s="59"/>
      <c r="Q82" s="55"/>
      <c r="R82" s="56"/>
      <c r="S82" s="56"/>
      <c r="T82" s="141"/>
      <c r="U82" s="58"/>
      <c r="V82" s="57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</row>
    <row r="83" spans="16:54" s="30" customFormat="1" ht="12.75">
      <c r="P83" s="32"/>
      <c r="Q83" s="32"/>
      <c r="R83" s="32"/>
      <c r="S83" s="32"/>
      <c r="T83" s="63"/>
      <c r="U83" s="32"/>
      <c r="V83" s="32"/>
      <c r="W83" s="31"/>
      <c r="X83" s="32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</row>
    <row r="84" spans="16:54" s="30" customFormat="1" ht="12.75">
      <c r="P84" s="32"/>
      <c r="Q84" s="32"/>
      <c r="R84" s="32"/>
      <c r="S84" s="32"/>
      <c r="T84" s="63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</row>
    <row r="85" spans="16:54" s="30" customFormat="1" ht="12.75">
      <c r="P85" s="32"/>
      <c r="Q85" s="32"/>
      <c r="R85" s="32"/>
      <c r="S85" s="32"/>
      <c r="T85" s="63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</row>
    <row r="86" spans="16:54" s="30" customFormat="1" ht="12.75">
      <c r="P86" s="171"/>
      <c r="Q86" s="51"/>
      <c r="R86" s="52"/>
      <c r="S86" s="54"/>
      <c r="T86" s="140"/>
      <c r="U86" s="51"/>
      <c r="V86" s="170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</row>
    <row r="87" spans="16:54" s="30" customFormat="1" ht="12.75">
      <c r="P87" s="171"/>
      <c r="Q87" s="51"/>
      <c r="R87" s="52"/>
      <c r="S87" s="54"/>
      <c r="T87" s="140"/>
      <c r="U87" s="51"/>
      <c r="V87" s="170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</row>
    <row r="88" spans="16:54" s="30" customFormat="1" ht="12.75">
      <c r="P88" s="31"/>
      <c r="Q88" s="55"/>
      <c r="R88" s="60"/>
      <c r="S88" s="60"/>
      <c r="T88" s="141"/>
      <c r="U88" s="61"/>
      <c r="V88" s="57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</row>
    <row r="89" spans="16:54" s="30" customFormat="1" ht="12.75">
      <c r="P89" s="59"/>
      <c r="Q89" s="55"/>
      <c r="R89" s="55"/>
      <c r="S89" s="55"/>
      <c r="T89" s="141"/>
      <c r="U89" s="58"/>
      <c r="V89" s="57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</row>
    <row r="90" spans="16:54" s="30" customFormat="1" ht="12.75">
      <c r="P90" s="59"/>
      <c r="Q90" s="55"/>
      <c r="R90" s="55"/>
      <c r="S90" s="55"/>
      <c r="T90" s="141"/>
      <c r="U90" s="58"/>
      <c r="V90" s="57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</row>
    <row r="91" spans="16:54" s="30" customFormat="1" ht="12.75">
      <c r="P91" s="59"/>
      <c r="Q91" s="55"/>
      <c r="R91" s="55"/>
      <c r="S91" s="55"/>
      <c r="T91" s="141"/>
      <c r="U91" s="58"/>
      <c r="V91" s="57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</row>
    <row r="92" spans="16:54" s="30" customFormat="1" ht="12.75">
      <c r="P92" s="59"/>
      <c r="Q92" s="55"/>
      <c r="R92" s="55"/>
      <c r="S92" s="55"/>
      <c r="T92" s="141"/>
      <c r="U92" s="58"/>
      <c r="V92" s="57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</row>
    <row r="93" spans="16:54" s="30" customFormat="1" ht="12.75">
      <c r="P93" s="59"/>
      <c r="Q93" s="55"/>
      <c r="R93" s="55"/>
      <c r="S93" s="55"/>
      <c r="T93" s="141"/>
      <c r="U93" s="58"/>
      <c r="V93" s="57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</row>
    <row r="94" spans="16:54" s="30" customFormat="1" ht="12.75">
      <c r="P94" s="59"/>
      <c r="Q94" s="55"/>
      <c r="R94" s="56"/>
      <c r="S94" s="56"/>
      <c r="T94" s="141"/>
      <c r="U94" s="58"/>
      <c r="V94" s="57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</row>
    <row r="95" spans="16:54" s="30" customFormat="1" ht="12.75">
      <c r="P95" s="32"/>
      <c r="Q95" s="32"/>
      <c r="R95" s="32"/>
      <c r="S95" s="32"/>
      <c r="T95" s="63"/>
      <c r="U95" s="31"/>
      <c r="V95" s="62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</row>
    <row r="96" spans="16:54" s="30" customFormat="1" ht="12.75">
      <c r="P96" s="32"/>
      <c r="Q96" s="32"/>
      <c r="R96" s="32"/>
      <c r="S96" s="32"/>
      <c r="T96" s="63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</row>
    <row r="97" spans="16:54" s="30" customFormat="1" ht="12.75">
      <c r="P97" s="32"/>
      <c r="Q97" s="32"/>
      <c r="R97" s="32"/>
      <c r="S97" s="32"/>
      <c r="T97" s="63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</row>
    <row r="98" spans="16:54" s="30" customFormat="1" ht="12.75">
      <c r="P98" s="32"/>
      <c r="Q98" s="32"/>
      <c r="R98" s="32"/>
      <c r="S98" s="32"/>
      <c r="T98" s="63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</row>
    <row r="99" spans="16:54" s="30" customFormat="1" ht="12.75">
      <c r="P99" s="32"/>
      <c r="Q99" s="32"/>
      <c r="R99" s="32"/>
      <c r="S99" s="32"/>
      <c r="T99" s="63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</row>
    <row r="100" spans="16:54" s="30" customFormat="1" ht="12.75">
      <c r="P100" s="32"/>
      <c r="Q100" s="32"/>
      <c r="R100" s="32"/>
      <c r="S100" s="32"/>
      <c r="T100" s="63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</row>
    <row r="101" spans="16:54" s="30" customFormat="1" ht="12.75">
      <c r="P101" s="32"/>
      <c r="Q101" s="32"/>
      <c r="R101" s="32"/>
      <c r="S101" s="32"/>
      <c r="T101" s="63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</row>
    <row r="102" spans="16:54" s="30" customFormat="1" ht="12.75">
      <c r="P102" s="32"/>
      <c r="Q102" s="32"/>
      <c r="R102" s="32"/>
      <c r="S102" s="32"/>
      <c r="T102" s="63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</row>
    <row r="103" spans="16:54" s="30" customFormat="1" ht="12.75">
      <c r="P103" s="32"/>
      <c r="Q103" s="32"/>
      <c r="R103" s="63"/>
      <c r="S103" s="63"/>
      <c r="T103" s="63"/>
      <c r="U103" s="44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</row>
    <row r="104" spans="16:54" s="30" customFormat="1" ht="12.75">
      <c r="P104" s="32"/>
      <c r="Q104" s="32"/>
      <c r="R104" s="63"/>
      <c r="S104" s="63"/>
      <c r="T104" s="63"/>
      <c r="U104" s="44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</row>
    <row r="105" spans="16:54" s="30" customFormat="1" ht="12.75">
      <c r="P105" s="32"/>
      <c r="Q105" s="32"/>
      <c r="R105" s="32"/>
      <c r="S105" s="32"/>
      <c r="T105" s="63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</row>
    <row r="106" spans="16:54" s="30" customFormat="1" ht="12.75">
      <c r="P106" s="32"/>
      <c r="Q106" s="32"/>
      <c r="R106" s="32"/>
      <c r="S106" s="32"/>
      <c r="T106" s="63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</row>
    <row r="107" spans="16:54" s="30" customFormat="1" ht="12.75">
      <c r="P107" s="32"/>
      <c r="Q107" s="32"/>
      <c r="R107" s="32"/>
      <c r="S107" s="32"/>
      <c r="T107" s="63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</row>
    <row r="108" spans="16:54" s="30" customFormat="1" ht="12.75">
      <c r="P108" s="32"/>
      <c r="Q108" s="32"/>
      <c r="R108" s="32"/>
      <c r="S108" s="32"/>
      <c r="T108" s="63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</row>
    <row r="109" spans="16:54" s="30" customFormat="1" ht="12.75">
      <c r="P109" s="32"/>
      <c r="Q109" s="32"/>
      <c r="R109" s="171"/>
      <c r="S109" s="50"/>
      <c r="T109" s="172"/>
      <c r="U109" s="53"/>
      <c r="V109" s="51"/>
      <c r="W109" s="169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</row>
    <row r="110" spans="16:54" s="30" customFormat="1" ht="12.75">
      <c r="P110" s="32"/>
      <c r="Q110" s="32"/>
      <c r="R110" s="171"/>
      <c r="S110" s="50"/>
      <c r="T110" s="172"/>
      <c r="U110" s="53"/>
      <c r="V110" s="51"/>
      <c r="W110" s="169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</row>
    <row r="111" spans="16:54" s="30" customFormat="1" ht="12.75">
      <c r="P111" s="32"/>
      <c r="Q111" s="32"/>
      <c r="R111" s="171"/>
      <c r="S111" s="50"/>
      <c r="T111" s="172"/>
      <c r="U111" s="53"/>
      <c r="V111" s="64"/>
      <c r="W111" s="169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</row>
    <row r="112" spans="16:54" s="30" customFormat="1" ht="12.75">
      <c r="P112" s="32"/>
      <c r="Q112" s="32"/>
      <c r="R112" s="171"/>
      <c r="S112" s="50"/>
      <c r="T112" s="172"/>
      <c r="U112" s="53"/>
      <c r="V112" s="64"/>
      <c r="W112" s="169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</row>
    <row r="113" spans="16:54" s="30" customFormat="1" ht="12.75">
      <c r="P113" s="32"/>
      <c r="Q113" s="32"/>
      <c r="R113" s="31"/>
      <c r="S113" s="31"/>
      <c r="T113" s="141"/>
      <c r="U113" s="55"/>
      <c r="V113" s="58"/>
      <c r="W113" s="58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</row>
    <row r="114" spans="16:54" s="30" customFormat="1" ht="12.75">
      <c r="P114" s="32"/>
      <c r="Q114" s="32"/>
      <c r="R114" s="59"/>
      <c r="S114" s="59"/>
      <c r="T114" s="141"/>
      <c r="U114" s="55"/>
      <c r="V114" s="58"/>
      <c r="W114" s="58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</row>
    <row r="115" spans="16:54" s="30" customFormat="1" ht="12.75">
      <c r="P115" s="32"/>
      <c r="Q115" s="32"/>
      <c r="R115" s="59"/>
      <c r="S115" s="59"/>
      <c r="T115" s="141"/>
      <c r="U115" s="55"/>
      <c r="V115" s="58"/>
      <c r="W115" s="58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</row>
    <row r="116" spans="16:54" s="30" customFormat="1" ht="12.75">
      <c r="P116" s="32"/>
      <c r="Q116" s="32"/>
      <c r="R116" s="59"/>
      <c r="S116" s="59"/>
      <c r="T116" s="141"/>
      <c r="U116" s="55"/>
      <c r="V116" s="58"/>
      <c r="W116" s="58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</row>
    <row r="117" spans="16:54" s="30" customFormat="1" ht="12.75">
      <c r="P117" s="32"/>
      <c r="Q117" s="32"/>
      <c r="R117" s="59"/>
      <c r="S117" s="59"/>
      <c r="T117" s="141"/>
      <c r="U117" s="55"/>
      <c r="V117" s="58"/>
      <c r="W117" s="58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</row>
    <row r="118" spans="16:54" s="30" customFormat="1" ht="12.75">
      <c r="P118" s="32"/>
      <c r="Q118" s="32"/>
      <c r="R118" s="59"/>
      <c r="S118" s="59"/>
      <c r="T118" s="141"/>
      <c r="U118" s="55"/>
      <c r="V118" s="58"/>
      <c r="W118" s="58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</row>
    <row r="119" spans="16:54" s="30" customFormat="1" ht="12.75">
      <c r="P119" s="32"/>
      <c r="Q119" s="32"/>
      <c r="R119" s="59"/>
      <c r="S119" s="59"/>
      <c r="T119" s="141"/>
      <c r="U119" s="55"/>
      <c r="V119" s="58"/>
      <c r="W119" s="58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</row>
    <row r="120" spans="16:54" s="30" customFormat="1" ht="12.75">
      <c r="P120" s="32"/>
      <c r="Q120" s="32"/>
      <c r="R120" s="32"/>
      <c r="S120" s="32"/>
      <c r="T120" s="63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</row>
    <row r="121" spans="16:54" s="30" customFormat="1" ht="12.75">
      <c r="P121" s="32"/>
      <c r="Q121" s="32"/>
      <c r="R121" s="32"/>
      <c r="S121" s="32"/>
      <c r="T121" s="63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</row>
    <row r="122" spans="16:54" s="30" customFormat="1" ht="12.75">
      <c r="P122" s="32"/>
      <c r="Q122" s="32"/>
      <c r="R122" s="32"/>
      <c r="S122" s="32"/>
      <c r="T122" s="63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</row>
    <row r="123" spans="16:54" s="30" customFormat="1" ht="12.75">
      <c r="P123" s="32"/>
      <c r="Q123" s="32"/>
      <c r="R123" s="31"/>
      <c r="S123" s="31"/>
      <c r="T123" s="63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</row>
    <row r="124" spans="16:54" s="30" customFormat="1" ht="12.75">
      <c r="P124" s="32"/>
      <c r="Q124" s="32"/>
      <c r="R124" s="31"/>
      <c r="S124" s="31"/>
      <c r="T124" s="63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</row>
    <row r="125" spans="16:54" s="30" customFormat="1" ht="12.75">
      <c r="P125" s="32"/>
      <c r="Q125" s="32"/>
      <c r="R125" s="31"/>
      <c r="S125" s="31"/>
      <c r="T125" s="63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</row>
    <row r="126" spans="16:54" s="30" customFormat="1" ht="12.75">
      <c r="P126" s="32"/>
      <c r="Q126" s="32"/>
      <c r="R126" s="31"/>
      <c r="S126" s="31"/>
      <c r="T126" s="63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</row>
    <row r="127" spans="16:54" s="30" customFormat="1" ht="12.75">
      <c r="P127" s="32"/>
      <c r="Q127" s="32"/>
      <c r="R127" s="32"/>
      <c r="S127" s="32"/>
      <c r="T127" s="63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</row>
    <row r="128" spans="16:54" s="30" customFormat="1" ht="12.75">
      <c r="P128" s="32"/>
      <c r="Q128" s="32"/>
      <c r="R128" s="32"/>
      <c r="S128" s="32"/>
      <c r="T128" s="63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</row>
    <row r="129" spans="16:54" s="30" customFormat="1" ht="12.75">
      <c r="P129" s="32"/>
      <c r="Q129" s="32"/>
      <c r="R129" s="32"/>
      <c r="S129" s="32"/>
      <c r="T129" s="63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</row>
    <row r="130" spans="16:54">
      <c r="P130" s="1"/>
      <c r="Q130" s="1"/>
      <c r="R130" s="1"/>
      <c r="S130" s="1"/>
      <c r="T130" s="145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</row>
    <row r="131" spans="16:54">
      <c r="P131" s="1"/>
      <c r="Q131" s="1"/>
      <c r="R131" s="1"/>
      <c r="S131" s="1"/>
      <c r="T131" s="145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</row>
    <row r="132" spans="16:54">
      <c r="P132" s="1"/>
      <c r="Q132" s="1"/>
      <c r="R132" s="1"/>
      <c r="S132" s="1"/>
      <c r="T132" s="145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</row>
    <row r="133" spans="16:54">
      <c r="P133" s="1"/>
      <c r="Q133" s="1"/>
      <c r="R133" s="1"/>
      <c r="S133" s="1"/>
      <c r="T133" s="145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</row>
    <row r="134" spans="16:54">
      <c r="P134" s="1"/>
      <c r="Q134" s="1"/>
      <c r="R134" s="164"/>
      <c r="S134" s="4"/>
      <c r="T134" s="143"/>
      <c r="U134" s="6"/>
      <c r="V134" s="165"/>
      <c r="W134" s="5"/>
      <c r="X134" s="166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</row>
    <row r="135" spans="16:54">
      <c r="P135" s="1"/>
      <c r="Q135" s="1"/>
      <c r="R135" s="164"/>
      <c r="S135" s="4"/>
      <c r="T135" s="143"/>
      <c r="U135" s="6"/>
      <c r="V135" s="165"/>
      <c r="W135" s="5"/>
      <c r="X135" s="166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</row>
    <row r="136" spans="16:54">
      <c r="P136" s="1"/>
      <c r="Q136" s="1"/>
      <c r="R136" s="7"/>
      <c r="S136" s="7"/>
      <c r="T136" s="144"/>
      <c r="U136" s="8"/>
      <c r="V136" s="8"/>
      <c r="W136" s="13"/>
      <c r="X136" s="9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</row>
    <row r="137" spans="16:54" ht="15.75">
      <c r="P137" s="1"/>
      <c r="Q137" s="1"/>
      <c r="R137" s="11"/>
      <c r="S137" s="11"/>
      <c r="T137" s="144"/>
      <c r="U137" s="12"/>
      <c r="V137" s="8"/>
      <c r="W137" s="10"/>
      <c r="X137" s="9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</row>
    <row r="138" spans="16:54" ht="15.75">
      <c r="P138" s="1"/>
      <c r="Q138" s="1"/>
      <c r="R138" s="11"/>
      <c r="S138" s="11"/>
      <c r="T138" s="144"/>
      <c r="U138" s="12"/>
      <c r="V138" s="8"/>
      <c r="W138" s="10"/>
      <c r="X138" s="9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</row>
    <row r="139" spans="16:54" ht="15.75">
      <c r="P139" s="1"/>
      <c r="Q139" s="1"/>
      <c r="R139" s="11"/>
      <c r="S139" s="11"/>
      <c r="T139" s="144"/>
      <c r="U139" s="12"/>
      <c r="V139" s="8"/>
      <c r="W139" s="10"/>
      <c r="X139" s="9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</row>
    <row r="140" spans="16:54" ht="15.75">
      <c r="P140" s="1"/>
      <c r="Q140" s="1"/>
      <c r="R140" s="11"/>
      <c r="S140" s="11"/>
      <c r="T140" s="144"/>
      <c r="U140" s="12"/>
      <c r="V140" s="8"/>
      <c r="W140" s="10"/>
      <c r="X140" s="9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</row>
    <row r="141" spans="16:54" ht="15.75">
      <c r="P141" s="1"/>
      <c r="Q141" s="1"/>
      <c r="R141" s="11"/>
      <c r="S141" s="11"/>
      <c r="T141" s="144"/>
      <c r="U141" s="12"/>
      <c r="V141" s="8"/>
      <c r="W141" s="10"/>
      <c r="X141" s="9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</row>
    <row r="142" spans="16:54">
      <c r="P142" s="1"/>
      <c r="Q142" s="1"/>
      <c r="R142" s="11"/>
      <c r="S142" s="11"/>
      <c r="T142" s="144"/>
      <c r="U142" s="8"/>
      <c r="V142" s="8"/>
      <c r="W142" s="10"/>
      <c r="X142" s="9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</row>
    <row r="143" spans="16:54">
      <c r="P143" s="1"/>
      <c r="Q143" s="1"/>
      <c r="R143" s="167"/>
      <c r="S143" s="167"/>
      <c r="T143" s="167"/>
      <c r="U143" s="167"/>
      <c r="V143" s="167"/>
      <c r="W143" s="167"/>
      <c r="X143" s="168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</row>
    <row r="144" spans="16:54">
      <c r="P144" s="1"/>
      <c r="Q144" s="1"/>
      <c r="R144" s="167"/>
      <c r="S144" s="167"/>
      <c r="T144" s="167"/>
      <c r="U144" s="167"/>
      <c r="V144" s="167"/>
      <c r="W144" s="167"/>
      <c r="X144" s="168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</row>
    <row r="145" spans="16:54">
      <c r="P145" s="1"/>
      <c r="Q145" s="1"/>
      <c r="R145" s="1"/>
      <c r="S145" s="1"/>
      <c r="T145" s="145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</row>
    <row r="146" spans="16:54">
      <c r="P146" s="1"/>
      <c r="Q146" s="1"/>
      <c r="R146" s="1"/>
      <c r="S146" s="1"/>
      <c r="T146" s="145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</row>
    <row r="147" spans="16:54">
      <c r="P147" s="1"/>
      <c r="Q147" s="1"/>
      <c r="R147" s="1"/>
      <c r="S147" s="1"/>
      <c r="T147" s="145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</row>
    <row r="148" spans="16:54">
      <c r="P148" s="1"/>
      <c r="Q148" s="1"/>
      <c r="R148" s="1"/>
      <c r="S148" s="1"/>
      <c r="T148" s="145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</row>
    <row r="149" spans="16:54">
      <c r="P149" s="1"/>
      <c r="Q149" s="1"/>
      <c r="R149" s="1"/>
      <c r="S149" s="1"/>
      <c r="T149" s="145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</row>
    <row r="150" spans="16:54">
      <c r="P150" s="1"/>
      <c r="Q150" s="1"/>
      <c r="R150" s="1"/>
      <c r="S150" s="1"/>
      <c r="T150" s="145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</row>
    <row r="151" spans="16:54">
      <c r="P151" s="1"/>
      <c r="Q151" s="1"/>
      <c r="R151" s="1"/>
      <c r="S151" s="1"/>
      <c r="T151" s="145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</row>
    <row r="152" spans="16:54">
      <c r="P152" s="1"/>
      <c r="Q152" s="1"/>
      <c r="R152" s="1"/>
      <c r="S152" s="1"/>
      <c r="T152" s="145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</row>
    <row r="153" spans="16:54">
      <c r="P153" s="1"/>
      <c r="Q153" s="1"/>
      <c r="R153" s="1"/>
      <c r="S153" s="1"/>
      <c r="T153" s="145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</row>
    <row r="154" spans="16:54">
      <c r="P154" s="1"/>
      <c r="Q154" s="1"/>
      <c r="R154" s="1"/>
      <c r="S154" s="1"/>
      <c r="T154" s="145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</row>
    <row r="155" spans="16:54">
      <c r="P155" s="1"/>
      <c r="Q155" s="1"/>
      <c r="R155" s="1"/>
      <c r="S155" s="1"/>
      <c r="T155" s="145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</row>
    <row r="156" spans="16:54">
      <c r="P156" s="1"/>
      <c r="Q156" s="1"/>
      <c r="R156" s="1"/>
      <c r="S156" s="1"/>
      <c r="T156" s="145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</row>
    <row r="157" spans="16:54">
      <c r="P157" s="1"/>
      <c r="Q157" s="1"/>
      <c r="R157" s="1"/>
      <c r="S157" s="1"/>
      <c r="T157" s="145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</row>
    <row r="158" spans="16:54">
      <c r="P158" s="1"/>
      <c r="Q158" s="1"/>
      <c r="R158" s="1"/>
      <c r="S158" s="1"/>
      <c r="T158" s="145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</row>
    <row r="159" spans="16:54">
      <c r="P159" s="1"/>
      <c r="Q159" s="1"/>
      <c r="R159" s="1"/>
      <c r="S159" s="1"/>
      <c r="T159" s="145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</row>
    <row r="160" spans="16:54">
      <c r="P160" s="1"/>
      <c r="Q160" s="1"/>
      <c r="R160" s="1"/>
      <c r="S160" s="1"/>
      <c r="T160" s="145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</row>
    <row r="161" spans="16:54">
      <c r="P161" s="1"/>
      <c r="Q161" s="1"/>
      <c r="R161" s="1"/>
      <c r="S161" s="1"/>
      <c r="T161" s="145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</row>
    <row r="162" spans="16:54">
      <c r="P162" s="1"/>
      <c r="Q162" s="1"/>
      <c r="R162" s="1"/>
      <c r="S162" s="1"/>
      <c r="T162" s="145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</row>
    <row r="163" spans="16:54">
      <c r="P163" s="1"/>
      <c r="Q163" s="1"/>
      <c r="R163" s="1"/>
      <c r="S163" s="1"/>
      <c r="T163" s="145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</row>
    <row r="164" spans="16:54">
      <c r="P164" s="1"/>
      <c r="Q164" s="1"/>
      <c r="R164" s="1"/>
      <c r="S164" s="1"/>
      <c r="T164" s="145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</row>
    <row r="165" spans="16:54">
      <c r="P165" s="1"/>
      <c r="Q165" s="1"/>
      <c r="R165" s="1"/>
      <c r="S165" s="1"/>
      <c r="T165" s="145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</row>
    <row r="166" spans="16:54">
      <c r="P166" s="1"/>
      <c r="Q166" s="1"/>
      <c r="R166" s="1"/>
      <c r="S166" s="1"/>
      <c r="T166" s="145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</row>
    <row r="167" spans="16:54">
      <c r="P167" s="1"/>
      <c r="Q167" s="1"/>
      <c r="R167" s="1"/>
      <c r="S167" s="1"/>
      <c r="T167" s="145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</row>
    <row r="168" spans="16:54">
      <c r="P168" s="1"/>
      <c r="Q168" s="1"/>
      <c r="R168" s="1"/>
      <c r="S168" s="1"/>
      <c r="T168" s="145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</row>
    <row r="169" spans="16:54">
      <c r="P169" s="1"/>
      <c r="Q169" s="1"/>
      <c r="R169" s="1"/>
      <c r="S169" s="1"/>
      <c r="T169" s="145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</row>
    <row r="170" spans="16:54">
      <c r="P170" s="1"/>
      <c r="Q170" s="1"/>
      <c r="R170" s="1"/>
      <c r="S170" s="1"/>
      <c r="T170" s="145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</row>
    <row r="171" spans="16:54">
      <c r="P171" s="1"/>
      <c r="Q171" s="1"/>
      <c r="R171" s="1"/>
      <c r="S171" s="1"/>
      <c r="T171" s="145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</row>
    <row r="172" spans="16:54">
      <c r="P172" s="1"/>
      <c r="Q172" s="1"/>
      <c r="R172" s="1"/>
      <c r="S172" s="1"/>
      <c r="T172" s="145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</row>
    <row r="173" spans="16:54">
      <c r="P173" s="1"/>
      <c r="Q173" s="1"/>
      <c r="R173" s="1"/>
      <c r="S173" s="1"/>
      <c r="T173" s="145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</row>
    <row r="174" spans="16:54">
      <c r="P174" s="1"/>
      <c r="Q174" s="1"/>
      <c r="R174" s="1"/>
      <c r="S174" s="1"/>
      <c r="T174" s="145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</row>
    <row r="175" spans="16:54">
      <c r="P175" s="1"/>
      <c r="Q175" s="1"/>
      <c r="R175" s="1"/>
      <c r="S175" s="1"/>
      <c r="T175" s="145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</row>
    <row r="176" spans="16:54">
      <c r="P176" s="1"/>
      <c r="Q176" s="1"/>
      <c r="R176" s="1"/>
      <c r="S176" s="1"/>
      <c r="T176" s="145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</row>
    <row r="177" spans="16:54">
      <c r="P177" s="1"/>
      <c r="Q177" s="1"/>
      <c r="R177" s="1"/>
      <c r="S177" s="1"/>
      <c r="T177" s="145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</row>
    <row r="178" spans="16:54">
      <c r="P178" s="1"/>
      <c r="Q178" s="1"/>
      <c r="R178" s="1"/>
      <c r="S178" s="1"/>
      <c r="T178" s="145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</row>
    <row r="179" spans="16:54">
      <c r="P179" s="1"/>
      <c r="Q179" s="1"/>
      <c r="R179" s="1"/>
      <c r="S179" s="1"/>
      <c r="T179" s="145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</row>
    <row r="180" spans="16:54">
      <c r="P180" s="1"/>
      <c r="Q180" s="1"/>
      <c r="R180" s="1"/>
      <c r="S180" s="1"/>
      <c r="T180" s="145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</row>
    <row r="181" spans="16:54">
      <c r="P181" s="1"/>
      <c r="Q181" s="1"/>
      <c r="R181" s="1"/>
      <c r="S181" s="1"/>
      <c r="T181" s="145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</row>
    <row r="182" spans="16:54">
      <c r="P182" s="1"/>
      <c r="Q182" s="1"/>
      <c r="R182" s="1"/>
      <c r="S182" s="1"/>
      <c r="T182" s="145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</row>
    <row r="183" spans="16:54">
      <c r="P183" s="1"/>
      <c r="Q183" s="1"/>
      <c r="R183" s="1"/>
      <c r="S183" s="1"/>
      <c r="T183" s="145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</row>
    <row r="184" spans="16:54">
      <c r="P184" s="1"/>
      <c r="Q184" s="1"/>
      <c r="R184" s="1"/>
      <c r="S184" s="1"/>
      <c r="T184" s="145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</row>
    <row r="185" spans="16:54">
      <c r="P185" s="1"/>
      <c r="Q185" s="1"/>
      <c r="R185" s="1"/>
      <c r="S185" s="1"/>
      <c r="T185" s="145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</row>
    <row r="186" spans="16:54">
      <c r="P186" s="1"/>
      <c r="Q186" s="1"/>
      <c r="R186" s="1"/>
      <c r="S186" s="1"/>
      <c r="T186" s="145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</row>
    <row r="187" spans="16:54">
      <c r="P187" s="1"/>
      <c r="Q187" s="1"/>
      <c r="R187" s="1"/>
      <c r="S187" s="1"/>
      <c r="T187" s="145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</row>
    <row r="188" spans="16:54">
      <c r="P188" s="1"/>
      <c r="Q188" s="1"/>
      <c r="R188" s="1"/>
      <c r="S188" s="1"/>
      <c r="T188" s="145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</row>
    <row r="189" spans="16:54">
      <c r="P189" s="1"/>
      <c r="Q189" s="1"/>
      <c r="R189" s="1"/>
      <c r="S189" s="1"/>
      <c r="T189" s="145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</row>
    <row r="190" spans="16:54">
      <c r="P190" s="1"/>
      <c r="Q190" s="1"/>
      <c r="R190" s="1"/>
      <c r="S190" s="1"/>
      <c r="T190" s="145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</row>
    <row r="191" spans="16:54">
      <c r="P191" s="1"/>
      <c r="Q191" s="1"/>
      <c r="R191" s="1"/>
      <c r="S191" s="1"/>
      <c r="T191" s="145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</row>
    <row r="192" spans="16:54">
      <c r="P192" s="1"/>
      <c r="Q192" s="1"/>
      <c r="R192" s="1"/>
      <c r="S192" s="1"/>
      <c r="T192" s="145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</row>
    <row r="193" spans="16:54">
      <c r="P193" s="1"/>
      <c r="Q193" s="1"/>
      <c r="R193" s="1"/>
      <c r="S193" s="1"/>
      <c r="T193" s="145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</row>
    <row r="194" spans="16:54">
      <c r="P194" s="1"/>
      <c r="Q194" s="1"/>
      <c r="R194" s="1"/>
      <c r="S194" s="1"/>
      <c r="T194" s="145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</row>
    <row r="195" spans="16:54">
      <c r="P195" s="1"/>
      <c r="Q195" s="1"/>
      <c r="R195" s="1"/>
      <c r="S195" s="1"/>
      <c r="T195" s="145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</row>
    <row r="196" spans="16:54">
      <c r="P196" s="1"/>
      <c r="Q196" s="1"/>
      <c r="R196" s="1"/>
      <c r="S196" s="1"/>
      <c r="T196" s="145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</row>
    <row r="197" spans="16:54">
      <c r="P197" s="1"/>
      <c r="Q197" s="1"/>
      <c r="R197" s="1"/>
      <c r="S197" s="1"/>
      <c r="T197" s="145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</row>
    <row r="198" spans="16:54">
      <c r="P198" s="1"/>
      <c r="Q198" s="1"/>
      <c r="R198" s="1"/>
      <c r="S198" s="1"/>
      <c r="T198" s="145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</row>
    <row r="199" spans="16:54">
      <c r="P199" s="1"/>
      <c r="Q199" s="1"/>
      <c r="R199" s="1"/>
      <c r="S199" s="1"/>
      <c r="T199" s="145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</row>
    <row r="200" spans="16:54">
      <c r="P200" s="1"/>
      <c r="Q200" s="1"/>
      <c r="R200" s="1"/>
      <c r="S200" s="1"/>
      <c r="T200" s="145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</row>
    <row r="201" spans="16:54">
      <c r="P201" s="1"/>
      <c r="Q201" s="1"/>
      <c r="R201" s="1"/>
      <c r="S201" s="1"/>
      <c r="T201" s="145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</row>
    <row r="202" spans="16:54">
      <c r="P202" s="1"/>
      <c r="Q202" s="1"/>
      <c r="R202" s="1"/>
      <c r="S202" s="1"/>
      <c r="T202" s="145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</row>
    <row r="203" spans="16:54">
      <c r="P203" s="1"/>
      <c r="Q203" s="1"/>
      <c r="R203" s="1"/>
      <c r="S203" s="1"/>
      <c r="T203" s="145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</row>
    <row r="204" spans="16:54">
      <c r="P204" s="1"/>
      <c r="Q204" s="1"/>
      <c r="R204" s="1"/>
      <c r="S204" s="1"/>
      <c r="T204" s="145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</row>
    <row r="205" spans="16:54">
      <c r="P205" s="1"/>
      <c r="Q205" s="1"/>
      <c r="R205" s="1"/>
      <c r="S205" s="1"/>
      <c r="T205" s="145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</row>
    <row r="206" spans="16:54">
      <c r="P206" s="1"/>
      <c r="Q206" s="1"/>
      <c r="R206" s="1"/>
      <c r="S206" s="1"/>
      <c r="T206" s="145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</row>
    <row r="207" spans="16:54">
      <c r="P207" s="1"/>
      <c r="Q207" s="1"/>
      <c r="R207" s="1"/>
      <c r="S207" s="1"/>
      <c r="T207" s="145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</row>
    <row r="208" spans="16:54">
      <c r="P208" s="1"/>
      <c r="Q208" s="1"/>
      <c r="R208" s="1"/>
      <c r="S208" s="1"/>
      <c r="T208" s="145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</row>
    <row r="209" spans="16:54">
      <c r="P209" s="1"/>
      <c r="Q209" s="1"/>
      <c r="R209" s="1"/>
      <c r="S209" s="1"/>
      <c r="T209" s="145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</row>
    <row r="210" spans="16:54">
      <c r="P210" s="1"/>
      <c r="Q210" s="1"/>
      <c r="R210" s="1"/>
      <c r="S210" s="1"/>
      <c r="T210" s="145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</row>
    <row r="211" spans="16:54">
      <c r="P211" s="1"/>
      <c r="Q211" s="1"/>
      <c r="R211" s="1"/>
      <c r="S211" s="1"/>
      <c r="T211" s="145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</row>
    <row r="212" spans="16:54">
      <c r="P212" s="1"/>
      <c r="Q212" s="1"/>
      <c r="R212" s="1"/>
      <c r="S212" s="1"/>
      <c r="T212" s="145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</row>
    <row r="213" spans="16:54">
      <c r="P213" s="1"/>
      <c r="Q213" s="1"/>
      <c r="R213" s="1"/>
      <c r="S213" s="1"/>
      <c r="T213" s="145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</row>
    <row r="214" spans="16:54">
      <c r="P214" s="1"/>
      <c r="Q214" s="1"/>
      <c r="R214" s="1"/>
      <c r="S214" s="1"/>
      <c r="T214" s="145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</row>
    <row r="215" spans="16:54">
      <c r="P215" s="1"/>
      <c r="Q215" s="1"/>
      <c r="R215" s="1"/>
      <c r="S215" s="1"/>
      <c r="T215" s="145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</row>
    <row r="216" spans="16:54">
      <c r="P216" s="1"/>
      <c r="Q216" s="1"/>
      <c r="R216" s="1"/>
      <c r="S216" s="1"/>
      <c r="T216" s="145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</row>
    <row r="217" spans="16:54">
      <c r="P217" s="1"/>
      <c r="Q217" s="1"/>
      <c r="R217" s="1"/>
      <c r="S217" s="1"/>
      <c r="T217" s="145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</row>
    <row r="218" spans="16:54">
      <c r="P218" s="1"/>
      <c r="Q218" s="1"/>
      <c r="R218" s="1"/>
      <c r="S218" s="1"/>
      <c r="T218" s="145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</row>
    <row r="219" spans="16:54">
      <c r="P219" s="1"/>
      <c r="Q219" s="1"/>
      <c r="R219" s="1"/>
      <c r="S219" s="1"/>
      <c r="T219" s="145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</row>
    <row r="220" spans="16:54">
      <c r="P220" s="1"/>
      <c r="Q220" s="1"/>
      <c r="R220" s="1"/>
      <c r="S220" s="1"/>
      <c r="T220" s="145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</row>
    <row r="221" spans="16:54">
      <c r="P221" s="1"/>
      <c r="Q221" s="1"/>
      <c r="R221" s="1"/>
      <c r="S221" s="1"/>
      <c r="T221" s="145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</row>
    <row r="222" spans="16:54">
      <c r="P222" s="1"/>
      <c r="Q222" s="1"/>
      <c r="R222" s="1"/>
      <c r="S222" s="1"/>
      <c r="T222" s="145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</row>
    <row r="223" spans="16:54">
      <c r="P223" s="1"/>
      <c r="Q223" s="1"/>
      <c r="R223" s="1"/>
      <c r="S223" s="1"/>
      <c r="T223" s="145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</row>
    <row r="224" spans="16:54">
      <c r="P224" s="1"/>
      <c r="Q224" s="1"/>
      <c r="R224" s="1"/>
      <c r="S224" s="1"/>
      <c r="T224" s="145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</row>
    <row r="225" spans="16:54">
      <c r="P225" s="1"/>
      <c r="Q225" s="1"/>
      <c r="R225" s="1"/>
      <c r="S225" s="1"/>
      <c r="T225" s="145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</row>
    <row r="226" spans="16:54">
      <c r="P226" s="1"/>
      <c r="Q226" s="1"/>
      <c r="R226" s="1"/>
      <c r="S226" s="1"/>
      <c r="T226" s="145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</row>
    <row r="227" spans="16:54">
      <c r="P227" s="1"/>
      <c r="Q227" s="1"/>
      <c r="R227" s="1"/>
      <c r="S227" s="1"/>
      <c r="T227" s="145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</row>
    <row r="228" spans="16:54">
      <c r="P228" s="1"/>
      <c r="Q228" s="1"/>
      <c r="R228" s="1"/>
      <c r="S228" s="1"/>
      <c r="T228" s="145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</row>
    <row r="229" spans="16:54">
      <c r="P229" s="1"/>
      <c r="Q229" s="1"/>
      <c r="R229" s="1"/>
      <c r="S229" s="1"/>
      <c r="T229" s="145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</row>
    <row r="230" spans="16:54">
      <c r="P230" s="1"/>
      <c r="Q230" s="1"/>
      <c r="R230" s="1"/>
      <c r="S230" s="1"/>
      <c r="T230" s="145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</row>
    <row r="231" spans="16:54">
      <c r="P231" s="1"/>
      <c r="Q231" s="1"/>
      <c r="R231" s="1"/>
      <c r="S231" s="1"/>
      <c r="T231" s="145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</row>
    <row r="232" spans="16:54">
      <c r="P232" s="1"/>
      <c r="Q232" s="1"/>
      <c r="R232" s="1"/>
      <c r="S232" s="1"/>
      <c r="T232" s="145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</row>
    <row r="233" spans="16:54">
      <c r="P233" s="1"/>
      <c r="Q233" s="1"/>
      <c r="R233" s="1"/>
      <c r="S233" s="1"/>
      <c r="T233" s="145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</row>
    <row r="234" spans="16:54">
      <c r="P234" s="1"/>
      <c r="Q234" s="1"/>
      <c r="R234" s="1"/>
      <c r="S234" s="1"/>
      <c r="T234" s="145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</row>
    <row r="235" spans="16:54">
      <c r="P235" s="1"/>
      <c r="Q235" s="1"/>
      <c r="R235" s="1"/>
      <c r="S235" s="1"/>
      <c r="T235" s="145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</row>
    <row r="236" spans="16:54">
      <c r="P236" s="1"/>
      <c r="Q236" s="1"/>
      <c r="R236" s="1"/>
      <c r="S236" s="1"/>
      <c r="T236" s="145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</row>
    <row r="237" spans="16:54">
      <c r="P237" s="1"/>
      <c r="Q237" s="1"/>
      <c r="R237" s="1"/>
      <c r="S237" s="1"/>
      <c r="T237" s="145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</row>
    <row r="238" spans="16:54">
      <c r="P238" s="1"/>
      <c r="Q238" s="1"/>
      <c r="R238" s="1"/>
      <c r="S238" s="1"/>
      <c r="T238" s="145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</row>
    <row r="239" spans="16:54">
      <c r="P239" s="1"/>
      <c r="Q239" s="1"/>
      <c r="R239" s="1"/>
      <c r="S239" s="1"/>
      <c r="T239" s="145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</row>
    <row r="240" spans="16:54">
      <c r="P240" s="1"/>
      <c r="Q240" s="1"/>
      <c r="R240" s="1"/>
      <c r="S240" s="1"/>
      <c r="T240" s="145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</row>
    <row r="241" spans="16:54">
      <c r="P241" s="1"/>
      <c r="Q241" s="1"/>
      <c r="R241" s="1"/>
      <c r="S241" s="1"/>
      <c r="T241" s="145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</row>
    <row r="242" spans="16:54">
      <c r="P242" s="1"/>
      <c r="Q242" s="1"/>
      <c r="R242" s="1"/>
      <c r="S242" s="1"/>
      <c r="T242" s="145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</row>
    <row r="243" spans="16:54">
      <c r="P243" s="1"/>
      <c r="Q243" s="1"/>
      <c r="R243" s="1"/>
      <c r="S243" s="1"/>
      <c r="T243" s="145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</row>
    <row r="244" spans="16:54">
      <c r="P244" s="1"/>
      <c r="Q244" s="1"/>
      <c r="R244" s="1"/>
      <c r="S244" s="1"/>
      <c r="T244" s="145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</row>
    <row r="245" spans="16:54">
      <c r="P245" s="1"/>
      <c r="Q245" s="1"/>
      <c r="R245" s="1"/>
      <c r="S245" s="1"/>
      <c r="T245" s="145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</row>
    <row r="246" spans="16:54">
      <c r="P246" s="1"/>
      <c r="Q246" s="1"/>
      <c r="R246" s="1"/>
      <c r="S246" s="1"/>
      <c r="T246" s="145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</row>
    <row r="247" spans="16:54">
      <c r="P247" s="1"/>
      <c r="Q247" s="1"/>
      <c r="R247" s="1"/>
      <c r="S247" s="1"/>
      <c r="T247" s="145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</row>
    <row r="248" spans="16:54">
      <c r="P248" s="1"/>
      <c r="Q248" s="1"/>
      <c r="R248" s="1"/>
      <c r="S248" s="1"/>
      <c r="T248" s="145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</row>
    <row r="249" spans="16:54">
      <c r="P249" s="1"/>
      <c r="Q249" s="1"/>
      <c r="R249" s="1"/>
      <c r="S249" s="1"/>
      <c r="T249" s="145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</row>
    <row r="250" spans="16:54">
      <c r="P250" s="1"/>
      <c r="Q250" s="1"/>
      <c r="R250" s="1"/>
      <c r="S250" s="1"/>
      <c r="T250" s="145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</row>
    <row r="251" spans="16:54">
      <c r="P251" s="1"/>
      <c r="Q251" s="1"/>
      <c r="R251" s="1"/>
      <c r="S251" s="1"/>
      <c r="T251" s="145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</row>
    <row r="252" spans="16:54">
      <c r="P252" s="1"/>
      <c r="Q252" s="1"/>
      <c r="R252" s="1"/>
      <c r="S252" s="1"/>
      <c r="T252" s="145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</row>
    <row r="253" spans="16:54">
      <c r="P253" s="1"/>
      <c r="Q253" s="1"/>
      <c r="R253" s="1"/>
      <c r="S253" s="1"/>
      <c r="T253" s="145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</row>
    <row r="254" spans="16:54">
      <c r="P254" s="1"/>
      <c r="Q254" s="1"/>
      <c r="R254" s="1"/>
      <c r="S254" s="1"/>
      <c r="T254" s="145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</row>
    <row r="255" spans="16:54">
      <c r="P255" s="1"/>
      <c r="Q255" s="1"/>
      <c r="R255" s="1"/>
      <c r="S255" s="1"/>
      <c r="T255" s="145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</row>
    <row r="256" spans="16:54">
      <c r="P256" s="1"/>
      <c r="Q256" s="1"/>
      <c r="R256" s="1"/>
      <c r="S256" s="1"/>
      <c r="T256" s="145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</row>
    <row r="257" spans="16:54">
      <c r="P257" s="1"/>
      <c r="Q257" s="1"/>
      <c r="R257" s="1"/>
      <c r="S257" s="1"/>
      <c r="T257" s="145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</row>
    <row r="258" spans="16:54">
      <c r="P258" s="1"/>
      <c r="Q258" s="1"/>
      <c r="R258" s="1"/>
      <c r="S258" s="1"/>
      <c r="T258" s="145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</row>
    <row r="259" spans="16:54">
      <c r="P259" s="1"/>
      <c r="Q259" s="1"/>
      <c r="R259" s="1"/>
      <c r="S259" s="1"/>
      <c r="T259" s="145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</row>
    <row r="260" spans="16:54">
      <c r="P260" s="1"/>
      <c r="Q260" s="1"/>
      <c r="R260" s="1"/>
      <c r="S260" s="1"/>
      <c r="T260" s="145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</row>
    <row r="261" spans="16:54">
      <c r="P261" s="1"/>
      <c r="Q261" s="1"/>
      <c r="R261" s="1"/>
      <c r="S261" s="1"/>
      <c r="T261" s="145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</row>
    <row r="262" spans="16:54">
      <c r="P262" s="1"/>
      <c r="Q262" s="1"/>
      <c r="R262" s="1"/>
      <c r="S262" s="1"/>
      <c r="T262" s="145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</row>
    <row r="263" spans="16:54">
      <c r="P263" s="1"/>
      <c r="Q263" s="1"/>
      <c r="R263" s="1"/>
      <c r="S263" s="1"/>
      <c r="T263" s="145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</row>
    <row r="264" spans="16:54">
      <c r="P264" s="1"/>
      <c r="Q264" s="1"/>
      <c r="R264" s="1"/>
      <c r="S264" s="1"/>
      <c r="T264" s="145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</row>
    <row r="265" spans="16:54">
      <c r="P265" s="1"/>
      <c r="Q265" s="1"/>
      <c r="R265" s="1"/>
      <c r="S265" s="1"/>
      <c r="T265" s="145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</row>
    <row r="266" spans="16:54">
      <c r="P266" s="1"/>
      <c r="Q266" s="1"/>
      <c r="R266" s="1"/>
      <c r="S266" s="1"/>
      <c r="T266" s="145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</row>
    <row r="267" spans="16:54">
      <c r="P267" s="1"/>
      <c r="Q267" s="1"/>
      <c r="R267" s="1"/>
      <c r="S267" s="1"/>
      <c r="T267" s="145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</row>
    <row r="268" spans="16:54">
      <c r="P268" s="1"/>
      <c r="Q268" s="1"/>
      <c r="R268" s="1"/>
      <c r="S268" s="1"/>
      <c r="T268" s="145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</row>
    <row r="269" spans="16:54">
      <c r="P269" s="1"/>
      <c r="Q269" s="1"/>
      <c r="R269" s="1"/>
      <c r="S269" s="1"/>
      <c r="T269" s="145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</row>
    <row r="270" spans="16:54">
      <c r="P270" s="1"/>
      <c r="Q270" s="1"/>
      <c r="R270" s="1"/>
      <c r="S270" s="1"/>
      <c r="T270" s="145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</row>
    <row r="271" spans="16:54">
      <c r="P271" s="1"/>
      <c r="Q271" s="1"/>
      <c r="R271" s="1"/>
      <c r="S271" s="1"/>
      <c r="T271" s="145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</row>
    <row r="272" spans="16:54">
      <c r="P272" s="1"/>
      <c r="Q272" s="1"/>
      <c r="R272" s="1"/>
      <c r="S272" s="1"/>
      <c r="T272" s="145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</row>
    <row r="273" spans="16:54">
      <c r="P273" s="1"/>
      <c r="Q273" s="1"/>
      <c r="R273" s="1"/>
      <c r="S273" s="1"/>
      <c r="T273" s="145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</row>
    <row r="274" spans="16:54">
      <c r="P274" s="1"/>
      <c r="Q274" s="1"/>
      <c r="R274" s="1"/>
      <c r="S274" s="1"/>
      <c r="T274" s="145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</row>
    <row r="275" spans="16:54">
      <c r="P275" s="1"/>
      <c r="Q275" s="1"/>
      <c r="R275" s="1"/>
      <c r="S275" s="1"/>
      <c r="T275" s="145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</row>
    <row r="276" spans="16:54">
      <c r="P276" s="1"/>
      <c r="Q276" s="1"/>
      <c r="R276" s="1"/>
      <c r="S276" s="1"/>
      <c r="T276" s="145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</row>
    <row r="277" spans="16:54">
      <c r="P277" s="1"/>
      <c r="Q277" s="1"/>
      <c r="R277" s="1"/>
      <c r="S277" s="1"/>
      <c r="T277" s="145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</row>
    <row r="278" spans="16:54">
      <c r="P278" s="1"/>
      <c r="Q278" s="1"/>
      <c r="R278" s="1"/>
      <c r="S278" s="1"/>
      <c r="T278" s="145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</row>
    <row r="279" spans="16:54">
      <c r="P279" s="1"/>
      <c r="Q279" s="1"/>
      <c r="R279" s="1"/>
      <c r="S279" s="1"/>
      <c r="T279" s="145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</row>
    <row r="280" spans="16:54">
      <c r="P280" s="1"/>
      <c r="Q280" s="1"/>
      <c r="R280" s="1"/>
      <c r="S280" s="1"/>
      <c r="T280" s="145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</row>
    <row r="281" spans="16:54">
      <c r="P281" s="1"/>
      <c r="Q281" s="1"/>
      <c r="R281" s="1"/>
      <c r="S281" s="1"/>
      <c r="T281" s="145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</row>
    <row r="282" spans="16:54">
      <c r="P282" s="1"/>
      <c r="Q282" s="1"/>
      <c r="R282" s="1"/>
      <c r="S282" s="1"/>
      <c r="T282" s="145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</row>
    <row r="283" spans="16:54">
      <c r="P283" s="1"/>
      <c r="Q283" s="1"/>
      <c r="R283" s="1"/>
      <c r="S283" s="1"/>
      <c r="T283" s="145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</row>
    <row r="284" spans="16:54">
      <c r="P284" s="1"/>
      <c r="Q284" s="1"/>
      <c r="R284" s="1"/>
      <c r="S284" s="1"/>
      <c r="T284" s="145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</row>
    <row r="285" spans="16:54">
      <c r="P285" s="1"/>
      <c r="Q285" s="1"/>
      <c r="R285" s="1"/>
      <c r="S285" s="1"/>
      <c r="T285" s="145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</row>
    <row r="286" spans="16:54">
      <c r="P286" s="1"/>
      <c r="Q286" s="1"/>
      <c r="R286" s="1"/>
      <c r="S286" s="1"/>
      <c r="T286" s="145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</row>
    <row r="287" spans="16:54">
      <c r="P287" s="1"/>
      <c r="Q287" s="1"/>
      <c r="R287" s="1"/>
      <c r="S287" s="1"/>
      <c r="T287" s="145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</row>
    <row r="288" spans="16:54">
      <c r="P288" s="1"/>
      <c r="Q288" s="1"/>
      <c r="R288" s="1"/>
      <c r="S288" s="1"/>
      <c r="T288" s="145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</row>
    <row r="289" spans="16:54">
      <c r="P289" s="1"/>
      <c r="Q289" s="1"/>
      <c r="R289" s="1"/>
      <c r="S289" s="1"/>
      <c r="T289" s="145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</row>
    <row r="290" spans="16:54">
      <c r="P290" s="1"/>
      <c r="Q290" s="1"/>
      <c r="R290" s="1"/>
      <c r="S290" s="1"/>
      <c r="T290" s="145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</row>
    <row r="291" spans="16:54">
      <c r="P291" s="1"/>
      <c r="Q291" s="1"/>
      <c r="R291" s="1"/>
      <c r="S291" s="1"/>
      <c r="T291" s="145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</row>
    <row r="292" spans="16:54">
      <c r="P292" s="1"/>
      <c r="Q292" s="1"/>
      <c r="R292" s="1"/>
      <c r="S292" s="1"/>
      <c r="T292" s="145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</row>
    <row r="293" spans="16:54">
      <c r="P293" s="1"/>
      <c r="Q293" s="1"/>
      <c r="R293" s="1"/>
      <c r="S293" s="1"/>
      <c r="T293" s="145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</row>
    <row r="294" spans="16:54">
      <c r="P294" s="1"/>
      <c r="Q294" s="1"/>
      <c r="R294" s="1"/>
      <c r="S294" s="1"/>
      <c r="T294" s="145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</row>
    <row r="295" spans="16:54">
      <c r="P295" s="1"/>
      <c r="Q295" s="1"/>
      <c r="R295" s="1"/>
      <c r="S295" s="1"/>
      <c r="T295" s="145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</row>
    <row r="296" spans="16:54">
      <c r="P296" s="1"/>
      <c r="Q296" s="1"/>
      <c r="R296" s="1"/>
      <c r="S296" s="1"/>
      <c r="T296" s="145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</row>
    <row r="297" spans="16:54">
      <c r="P297" s="1"/>
      <c r="Q297" s="1"/>
      <c r="R297" s="1"/>
      <c r="S297" s="1"/>
      <c r="T297" s="145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</row>
    <row r="298" spans="16:54">
      <c r="P298" s="1"/>
      <c r="Q298" s="1"/>
      <c r="R298" s="1"/>
      <c r="S298" s="1"/>
      <c r="T298" s="145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</row>
    <row r="299" spans="16:54">
      <c r="P299" s="1"/>
      <c r="Q299" s="1"/>
      <c r="R299" s="1"/>
      <c r="S299" s="1"/>
      <c r="T299" s="145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</row>
    <row r="300" spans="16:54">
      <c r="P300" s="1"/>
      <c r="Q300" s="1"/>
      <c r="R300" s="1"/>
      <c r="S300" s="1"/>
      <c r="T300" s="145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</row>
    <row r="301" spans="16:54">
      <c r="P301" s="1"/>
      <c r="Q301" s="1"/>
      <c r="R301" s="1"/>
      <c r="S301" s="1"/>
      <c r="T301" s="145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</row>
    <row r="302" spans="16:54">
      <c r="P302" s="1"/>
      <c r="Q302" s="1"/>
      <c r="R302" s="1"/>
      <c r="S302" s="1"/>
      <c r="T302" s="145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</row>
    <row r="303" spans="16:54">
      <c r="P303" s="1"/>
      <c r="Q303" s="1"/>
      <c r="R303" s="1"/>
      <c r="S303" s="1"/>
      <c r="T303" s="145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</row>
    <row r="304" spans="16:54">
      <c r="P304" s="1"/>
      <c r="Q304" s="1"/>
      <c r="R304" s="1"/>
      <c r="S304" s="1"/>
      <c r="T304" s="145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</row>
    <row r="305" spans="16:54">
      <c r="P305" s="1"/>
      <c r="Q305" s="1"/>
      <c r="R305" s="1"/>
      <c r="S305" s="1"/>
      <c r="T305" s="145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</row>
    <row r="306" spans="16:54">
      <c r="P306" s="1"/>
      <c r="Q306" s="1"/>
      <c r="R306" s="1"/>
      <c r="S306" s="1"/>
      <c r="T306" s="145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</row>
    <row r="307" spans="16:54">
      <c r="P307" s="1"/>
      <c r="Q307" s="1"/>
      <c r="R307" s="1"/>
      <c r="S307" s="1"/>
      <c r="T307" s="145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</row>
    <row r="308" spans="16:54">
      <c r="P308" s="1"/>
      <c r="Q308" s="1"/>
      <c r="R308" s="1"/>
      <c r="S308" s="1"/>
      <c r="T308" s="145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</row>
    <row r="309" spans="16:54">
      <c r="P309" s="1"/>
      <c r="Q309" s="1"/>
      <c r="R309" s="1"/>
      <c r="S309" s="1"/>
      <c r="T309" s="145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</row>
    <row r="310" spans="16:54">
      <c r="P310" s="1"/>
      <c r="Q310" s="1"/>
      <c r="R310" s="1"/>
      <c r="S310" s="1"/>
      <c r="T310" s="145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</row>
    <row r="311" spans="16:54">
      <c r="P311" s="1"/>
      <c r="Q311" s="1"/>
      <c r="R311" s="1"/>
      <c r="S311" s="1"/>
      <c r="T311" s="145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</row>
    <row r="312" spans="16:54">
      <c r="P312" s="1"/>
      <c r="Q312" s="1"/>
      <c r="R312" s="1"/>
      <c r="S312" s="1"/>
      <c r="T312" s="145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</row>
    <row r="313" spans="16:54">
      <c r="P313" s="1"/>
      <c r="Q313" s="1"/>
      <c r="R313" s="1"/>
      <c r="S313" s="1"/>
      <c r="T313" s="145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</row>
    <row r="314" spans="16:54">
      <c r="P314" s="1"/>
      <c r="Q314" s="1"/>
      <c r="R314" s="1"/>
      <c r="S314" s="1"/>
      <c r="T314" s="145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</row>
    <row r="315" spans="16:54">
      <c r="P315" s="1"/>
      <c r="Q315" s="1"/>
      <c r="R315" s="1"/>
      <c r="S315" s="1"/>
      <c r="T315" s="145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</row>
    <row r="316" spans="16:54">
      <c r="P316" s="1"/>
      <c r="Q316" s="1"/>
      <c r="R316" s="1"/>
      <c r="S316" s="1"/>
      <c r="T316" s="145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</row>
    <row r="317" spans="16:54">
      <c r="P317" s="1"/>
      <c r="Q317" s="1"/>
      <c r="R317" s="1"/>
      <c r="S317" s="1"/>
      <c r="T317" s="145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</row>
    <row r="318" spans="16:54">
      <c r="P318" s="1"/>
      <c r="Q318" s="1"/>
      <c r="R318" s="1"/>
      <c r="S318" s="1"/>
      <c r="T318" s="145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</row>
    <row r="319" spans="16:54">
      <c r="P319" s="1"/>
      <c r="Q319" s="1"/>
      <c r="R319" s="1"/>
      <c r="S319" s="1"/>
      <c r="T319" s="145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</row>
    <row r="320" spans="16:54">
      <c r="P320" s="1"/>
      <c r="Q320" s="1"/>
      <c r="R320" s="1"/>
      <c r="S320" s="1"/>
      <c r="T320" s="145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</row>
    <row r="321" spans="16:54">
      <c r="P321" s="1"/>
      <c r="Q321" s="1"/>
      <c r="R321" s="1"/>
      <c r="S321" s="1"/>
      <c r="T321" s="145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</row>
    <row r="322" spans="16:54">
      <c r="P322" s="1"/>
      <c r="Q322" s="1"/>
      <c r="R322" s="1"/>
      <c r="S322" s="1"/>
      <c r="T322" s="145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</row>
    <row r="323" spans="16:54">
      <c r="P323" s="1"/>
      <c r="Q323" s="1"/>
      <c r="R323" s="1"/>
      <c r="S323" s="1"/>
      <c r="T323" s="145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</row>
    <row r="324" spans="16:54">
      <c r="P324" s="1"/>
      <c r="Q324" s="1"/>
      <c r="R324" s="1"/>
      <c r="S324" s="1"/>
      <c r="T324" s="145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</row>
    <row r="325" spans="16:54">
      <c r="P325" s="1"/>
      <c r="Q325" s="1"/>
      <c r="R325" s="1"/>
      <c r="S325" s="1"/>
      <c r="T325" s="145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</row>
    <row r="326" spans="16:54">
      <c r="P326" s="1"/>
      <c r="Q326" s="1"/>
      <c r="R326" s="1"/>
      <c r="S326" s="1"/>
      <c r="T326" s="145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</row>
    <row r="327" spans="16:54">
      <c r="P327" s="1"/>
      <c r="Q327" s="1"/>
      <c r="R327" s="1"/>
      <c r="S327" s="1"/>
      <c r="T327" s="145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</row>
    <row r="328" spans="16:54">
      <c r="P328" s="1"/>
      <c r="Q328" s="1"/>
      <c r="T328" s="145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</row>
    <row r="329" spans="16:54">
      <c r="P329" s="1"/>
      <c r="Q329" s="1"/>
      <c r="T329" s="145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</row>
    <row r="330" spans="16:54"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</row>
  </sheetData>
  <mergeCells count="36">
    <mergeCell ref="I38:I42"/>
    <mergeCell ref="I16:I20"/>
    <mergeCell ref="I21:I26"/>
    <mergeCell ref="I27:I30"/>
    <mergeCell ref="I31:I32"/>
    <mergeCell ref="I33:I37"/>
    <mergeCell ref="I52:I56"/>
    <mergeCell ref="R134:R135"/>
    <mergeCell ref="V134:V135"/>
    <mergeCell ref="X134:X135"/>
    <mergeCell ref="R143:W144"/>
    <mergeCell ref="X143:X144"/>
    <mergeCell ref="W109:W112"/>
    <mergeCell ref="V74:V75"/>
    <mergeCell ref="P86:P87"/>
    <mergeCell ref="V86:V87"/>
    <mergeCell ref="R109:R112"/>
    <mergeCell ref="T109:T112"/>
    <mergeCell ref="P74:P75"/>
    <mergeCell ref="I57:L57"/>
    <mergeCell ref="I1:T1"/>
    <mergeCell ref="E2:E3"/>
    <mergeCell ref="F2:F3"/>
    <mergeCell ref="P61:P62"/>
    <mergeCell ref="Q61:Q62"/>
    <mergeCell ref="R61:R62"/>
    <mergeCell ref="I2:I3"/>
    <mergeCell ref="J2:J3"/>
    <mergeCell ref="K2:K3"/>
    <mergeCell ref="L2:L3"/>
    <mergeCell ref="M2:T2"/>
    <mergeCell ref="I4:I8"/>
    <mergeCell ref="I9:I12"/>
    <mergeCell ref="I13:I15"/>
    <mergeCell ref="I43:I48"/>
    <mergeCell ref="I49:I51"/>
  </mergeCells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W331"/>
  <sheetViews>
    <sheetView topLeftCell="H1" workbookViewId="0">
      <selection activeCell="I1" sqref="I1:T1"/>
    </sheetView>
  </sheetViews>
  <sheetFormatPr defaultRowHeight="15"/>
  <cols>
    <col min="1" max="1" width="13.42578125" hidden="1" customWidth="1"/>
    <col min="2" max="2" width="9.5703125" hidden="1" customWidth="1"/>
    <col min="3" max="3" width="10.42578125" hidden="1" customWidth="1"/>
    <col min="4" max="4" width="10" hidden="1" customWidth="1"/>
    <col min="5" max="5" width="26.140625" hidden="1" customWidth="1"/>
    <col min="6" max="7" width="7.7109375" hidden="1" customWidth="1"/>
    <col min="8" max="8" width="4.5703125" customWidth="1"/>
    <col min="9" max="9" width="5.7109375" customWidth="1"/>
    <col min="10" max="10" width="50.7109375" customWidth="1"/>
    <col min="11" max="12" width="12.7109375" customWidth="1"/>
    <col min="13" max="15" width="15.7109375" customWidth="1"/>
    <col min="16" max="19" width="15.7109375" style="3" customWidth="1"/>
    <col min="20" max="20" width="15.7109375" style="146" customWidth="1"/>
    <col min="21" max="21" width="10.5703125" customWidth="1"/>
    <col min="22" max="22" width="10.42578125" bestFit="1" customWidth="1"/>
    <col min="23" max="23" width="9.5703125" bestFit="1" customWidth="1"/>
    <col min="24" max="24" width="9.7109375" bestFit="1" customWidth="1"/>
    <col min="25" max="25" width="9.5703125" bestFit="1" customWidth="1"/>
    <col min="26" max="26" width="8.7109375" customWidth="1"/>
    <col min="27" max="40" width="12" customWidth="1"/>
    <col min="41" max="41" width="12.7109375" customWidth="1"/>
  </cols>
  <sheetData>
    <row r="1" spans="1:32" s="30" customFormat="1" ht="55.5" customHeight="1" thickBot="1">
      <c r="I1" s="176" t="s">
        <v>166</v>
      </c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</row>
    <row r="2" spans="1:32" s="67" customFormat="1" ht="24.95" customHeight="1" thickTop="1" thickBot="1">
      <c r="E2" s="150" t="s">
        <v>31</v>
      </c>
      <c r="F2" s="151" t="s">
        <v>32</v>
      </c>
      <c r="G2" s="65"/>
      <c r="I2" s="154" t="s">
        <v>4</v>
      </c>
      <c r="J2" s="156" t="s">
        <v>5</v>
      </c>
      <c r="K2" s="158" t="s">
        <v>91</v>
      </c>
      <c r="L2" s="158" t="s">
        <v>92</v>
      </c>
      <c r="M2" s="156" t="s">
        <v>88</v>
      </c>
      <c r="N2" s="156"/>
      <c r="O2" s="156"/>
      <c r="P2" s="156"/>
      <c r="Q2" s="156"/>
      <c r="R2" s="156"/>
      <c r="S2" s="178"/>
      <c r="T2" s="179"/>
    </row>
    <row r="3" spans="1:32" s="67" customFormat="1" ht="30" customHeight="1" thickBot="1">
      <c r="A3" s="66" t="s">
        <v>33</v>
      </c>
      <c r="B3" s="66" t="s">
        <v>34</v>
      </c>
      <c r="C3" s="68" t="s">
        <v>35</v>
      </c>
      <c r="D3" s="66" t="s">
        <v>36</v>
      </c>
      <c r="E3" s="150"/>
      <c r="F3" s="151"/>
      <c r="G3" s="65"/>
      <c r="I3" s="155"/>
      <c r="J3" s="157"/>
      <c r="K3" s="159"/>
      <c r="L3" s="159"/>
      <c r="M3" s="71" t="s">
        <v>27</v>
      </c>
      <c r="N3" s="70" t="s">
        <v>0</v>
      </c>
      <c r="O3" s="70" t="s">
        <v>1</v>
      </c>
      <c r="P3" s="71" t="s">
        <v>28</v>
      </c>
      <c r="Q3" s="71" t="s">
        <v>86</v>
      </c>
      <c r="R3" s="71" t="s">
        <v>29</v>
      </c>
      <c r="S3" s="72" t="s">
        <v>30</v>
      </c>
      <c r="T3" s="136" t="s">
        <v>165</v>
      </c>
    </row>
    <row r="4" spans="1:32" s="30" customFormat="1" ht="13.5" thickTop="1">
      <c r="A4" s="14" t="s">
        <v>37</v>
      </c>
      <c r="B4" s="15">
        <v>7.4999999999999997E-2</v>
      </c>
      <c r="C4" s="16" t="s">
        <v>25</v>
      </c>
      <c r="D4" s="17">
        <v>195</v>
      </c>
      <c r="E4" s="30" t="s">
        <v>38</v>
      </c>
      <c r="F4" s="30">
        <v>5</v>
      </c>
      <c r="I4" s="160" t="s">
        <v>6</v>
      </c>
      <c r="J4" s="90" t="s">
        <v>133</v>
      </c>
      <c r="K4" s="97">
        <f>B5+B4+B22+B18+B7</f>
        <v>0.66500000000000004</v>
      </c>
      <c r="L4" s="98">
        <v>1</v>
      </c>
      <c r="M4" s="99">
        <f>F30*K4*L4</f>
        <v>1.9950000000000001</v>
      </c>
      <c r="N4" s="99">
        <f>M4</f>
        <v>1.9950000000000001</v>
      </c>
      <c r="O4" s="98"/>
      <c r="P4" s="98"/>
      <c r="Q4" s="98"/>
      <c r="R4" s="98"/>
      <c r="S4" s="132"/>
      <c r="T4" s="113"/>
      <c r="U4" s="35"/>
      <c r="W4" s="35"/>
      <c r="X4" s="35"/>
      <c r="Y4" s="35"/>
      <c r="AA4" s="35"/>
      <c r="AB4" s="35"/>
      <c r="AC4" s="35"/>
      <c r="AD4" s="35"/>
      <c r="AE4" s="35"/>
      <c r="AF4" s="35"/>
    </row>
    <row r="5" spans="1:32" s="30" customFormat="1" ht="25.5">
      <c r="A5" s="18" t="s">
        <v>39</v>
      </c>
      <c r="B5" s="19">
        <v>0.24</v>
      </c>
      <c r="C5" s="20" t="s">
        <v>25</v>
      </c>
      <c r="D5" s="21">
        <v>195</v>
      </c>
      <c r="E5" s="30" t="s">
        <v>40</v>
      </c>
      <c r="F5" s="30">
        <v>2</v>
      </c>
      <c r="G5" s="30" t="s">
        <v>41</v>
      </c>
      <c r="I5" s="161"/>
      <c r="J5" s="90" t="s">
        <v>134</v>
      </c>
      <c r="K5" s="97">
        <f>B4+B6+B7+B8+B9+B23+B22+B5</f>
        <v>1.24</v>
      </c>
      <c r="L5" s="101">
        <v>2</v>
      </c>
      <c r="M5" s="102">
        <f>F25*K5*L5</f>
        <v>24.8</v>
      </c>
      <c r="N5" s="102"/>
      <c r="O5" s="101"/>
      <c r="P5" s="101"/>
      <c r="Q5" s="98"/>
      <c r="R5" s="99">
        <f>M5</f>
        <v>24.8</v>
      </c>
      <c r="S5" s="128"/>
      <c r="T5" s="113"/>
      <c r="U5" s="35"/>
      <c r="W5" s="36"/>
      <c r="X5" s="36"/>
      <c r="Y5" s="35"/>
      <c r="AA5" s="35"/>
      <c r="AB5" s="35"/>
      <c r="AC5" s="35"/>
      <c r="AD5" s="35"/>
      <c r="AE5" s="35"/>
      <c r="AF5" s="35"/>
    </row>
    <row r="6" spans="1:32" s="30" customFormat="1" ht="12.75">
      <c r="A6" s="14" t="s">
        <v>42</v>
      </c>
      <c r="B6" s="22">
        <v>2.5000000000000001E-2</v>
      </c>
      <c r="C6" s="16" t="s">
        <v>6</v>
      </c>
      <c r="D6" s="17">
        <v>140</v>
      </c>
      <c r="E6" s="30" t="s">
        <v>30</v>
      </c>
      <c r="F6" s="30">
        <v>14</v>
      </c>
      <c r="I6" s="161"/>
      <c r="J6" s="90" t="s">
        <v>7</v>
      </c>
      <c r="K6" s="97">
        <f>B18</f>
        <v>0.1</v>
      </c>
      <c r="L6" s="101">
        <v>3</v>
      </c>
      <c r="M6" s="102">
        <f>K6*L6*F29</f>
        <v>1.5000000000000002</v>
      </c>
      <c r="N6" s="102"/>
      <c r="O6" s="102">
        <f>M6</f>
        <v>1.5000000000000002</v>
      </c>
      <c r="P6" s="101"/>
      <c r="Q6" s="98"/>
      <c r="R6" s="98"/>
      <c r="S6" s="132"/>
      <c r="T6" s="113"/>
      <c r="U6" s="35"/>
      <c r="W6" s="35"/>
      <c r="X6" s="35"/>
      <c r="Y6" s="35"/>
      <c r="AA6" s="35"/>
      <c r="AB6" s="35"/>
      <c r="AC6" s="35"/>
      <c r="AD6" s="35"/>
      <c r="AE6" s="35"/>
      <c r="AF6" s="35"/>
    </row>
    <row r="7" spans="1:32" s="30" customFormat="1" ht="12.75">
      <c r="A7" s="14" t="s">
        <v>43</v>
      </c>
      <c r="B7" s="22">
        <v>0.05</v>
      </c>
      <c r="C7" s="16" t="s">
        <v>44</v>
      </c>
      <c r="D7" s="17">
        <v>40</v>
      </c>
      <c r="E7" s="30" t="s">
        <v>45</v>
      </c>
      <c r="F7" s="30">
        <v>70</v>
      </c>
      <c r="G7" s="30" t="s">
        <v>41</v>
      </c>
      <c r="I7" s="161"/>
      <c r="J7" s="90" t="s">
        <v>11</v>
      </c>
      <c r="K7" s="97">
        <f>B22</f>
        <v>0.2</v>
      </c>
      <c r="L7" s="101">
        <v>5</v>
      </c>
      <c r="M7" s="102">
        <f>F29*K7*L7</f>
        <v>5</v>
      </c>
      <c r="N7" s="102"/>
      <c r="O7" s="102">
        <f>M7</f>
        <v>5</v>
      </c>
      <c r="P7" s="101"/>
      <c r="Q7" s="98"/>
      <c r="R7" s="98"/>
      <c r="S7" s="132"/>
      <c r="T7" s="113"/>
      <c r="U7" s="35"/>
      <c r="W7" s="35"/>
      <c r="X7" s="35"/>
      <c r="Y7" s="35"/>
      <c r="AA7" s="35"/>
      <c r="AB7" s="35"/>
      <c r="AC7" s="35"/>
      <c r="AD7" s="35"/>
      <c r="AE7" s="35"/>
      <c r="AF7" s="35"/>
    </row>
    <row r="8" spans="1:32" s="30" customFormat="1" ht="12.75">
      <c r="A8" s="14" t="s">
        <v>46</v>
      </c>
      <c r="B8" s="15">
        <v>0.45</v>
      </c>
      <c r="C8" s="16" t="s">
        <v>44</v>
      </c>
      <c r="D8" s="17">
        <v>150</v>
      </c>
      <c r="E8" s="30" t="s">
        <v>47</v>
      </c>
      <c r="F8" s="30">
        <v>100</v>
      </c>
      <c r="G8" s="30" t="s">
        <v>41</v>
      </c>
      <c r="I8" s="162"/>
      <c r="J8" s="91" t="s">
        <v>95</v>
      </c>
      <c r="K8" s="103">
        <f>B6+B7+B8+B9</f>
        <v>0.72500000000000009</v>
      </c>
      <c r="L8" s="104">
        <v>1</v>
      </c>
      <c r="M8" s="105">
        <f>F30*K8*L8</f>
        <v>2.1750000000000003</v>
      </c>
      <c r="N8" s="105">
        <f>M8</f>
        <v>2.1750000000000003</v>
      </c>
      <c r="O8" s="104"/>
      <c r="P8" s="104"/>
      <c r="Q8" s="106"/>
      <c r="R8" s="106"/>
      <c r="S8" s="133"/>
      <c r="T8" s="137"/>
      <c r="U8" s="35"/>
      <c r="W8" s="35"/>
      <c r="X8" s="35"/>
      <c r="Y8" s="35"/>
      <c r="AA8" s="35"/>
      <c r="AB8" s="35"/>
      <c r="AC8" s="35"/>
      <c r="AD8" s="35"/>
      <c r="AE8" s="35"/>
      <c r="AF8" s="35"/>
    </row>
    <row r="9" spans="1:32" s="30" customFormat="1" ht="25.5">
      <c r="A9" s="14" t="s">
        <v>48</v>
      </c>
      <c r="B9" s="15">
        <f>0.2</f>
        <v>0.2</v>
      </c>
      <c r="C9" s="16" t="s">
        <v>44</v>
      </c>
      <c r="D9" s="17">
        <v>220</v>
      </c>
      <c r="E9" s="30" t="s">
        <v>2</v>
      </c>
      <c r="F9" s="30">
        <v>5</v>
      </c>
      <c r="I9" s="163" t="s">
        <v>8</v>
      </c>
      <c r="J9" s="92" t="s">
        <v>96</v>
      </c>
      <c r="K9" s="107">
        <f>B4+B6+B7+B8+B9+B18+B22+B23+B5</f>
        <v>1.34</v>
      </c>
      <c r="L9" s="108">
        <v>2</v>
      </c>
      <c r="M9" s="109">
        <f>F25*K9*L9</f>
        <v>26.8</v>
      </c>
      <c r="N9" s="109"/>
      <c r="O9" s="108"/>
      <c r="P9" s="108"/>
      <c r="Q9" s="110"/>
      <c r="R9" s="111">
        <f>M9</f>
        <v>26.8</v>
      </c>
      <c r="S9" s="130"/>
      <c r="T9" s="138"/>
      <c r="U9" s="35"/>
      <c r="W9" s="35"/>
      <c r="X9" s="35"/>
      <c r="Y9" s="35"/>
      <c r="AA9" s="35"/>
      <c r="AB9" s="35"/>
      <c r="AC9" s="35"/>
      <c r="AD9" s="35"/>
      <c r="AE9" s="35"/>
      <c r="AF9" s="35"/>
    </row>
    <row r="10" spans="1:32" s="30" customFormat="1" ht="12.75">
      <c r="A10" s="14" t="s">
        <v>43</v>
      </c>
      <c r="B10" s="22">
        <v>0.05</v>
      </c>
      <c r="C10" s="16" t="s">
        <v>8</v>
      </c>
      <c r="D10" s="17">
        <v>40</v>
      </c>
      <c r="E10" s="30" t="s">
        <v>49</v>
      </c>
      <c r="F10" s="30">
        <v>60</v>
      </c>
      <c r="I10" s="161"/>
      <c r="J10" s="90" t="s">
        <v>9</v>
      </c>
      <c r="K10" s="97">
        <f>B10</f>
        <v>0.05</v>
      </c>
      <c r="L10" s="101">
        <v>2</v>
      </c>
      <c r="M10" s="102">
        <f>F29*K10*L10</f>
        <v>0.5</v>
      </c>
      <c r="N10" s="102"/>
      <c r="O10" s="102">
        <f>M10</f>
        <v>0.5</v>
      </c>
      <c r="P10" s="101"/>
      <c r="Q10" s="98"/>
      <c r="R10" s="98"/>
      <c r="S10" s="132"/>
      <c r="T10" s="113"/>
      <c r="U10" s="35"/>
      <c r="W10" s="35"/>
      <c r="X10" s="35"/>
      <c r="Y10" s="35"/>
      <c r="AA10" s="35"/>
      <c r="AB10" s="35"/>
      <c r="AC10" s="35"/>
      <c r="AD10" s="35"/>
      <c r="AE10" s="35"/>
      <c r="AF10" s="35"/>
    </row>
    <row r="11" spans="1:32" s="30" customFormat="1" ht="12.75">
      <c r="A11" s="14" t="s">
        <v>43</v>
      </c>
      <c r="B11" s="22">
        <v>0.05</v>
      </c>
      <c r="C11" s="16" t="s">
        <v>12</v>
      </c>
      <c r="D11" s="17">
        <v>40</v>
      </c>
      <c r="E11" s="30" t="s">
        <v>50</v>
      </c>
      <c r="F11" s="30">
        <v>5</v>
      </c>
      <c r="I11" s="161"/>
      <c r="J11" s="90" t="s">
        <v>135</v>
      </c>
      <c r="K11" s="97">
        <f>B22+B18</f>
        <v>0.30000000000000004</v>
      </c>
      <c r="L11" s="101">
        <v>2</v>
      </c>
      <c r="M11" s="102">
        <f>K11*L11*F29</f>
        <v>3.0000000000000004</v>
      </c>
      <c r="N11" s="102"/>
      <c r="O11" s="102">
        <f>M11</f>
        <v>3.0000000000000004</v>
      </c>
      <c r="P11" s="101"/>
      <c r="Q11" s="98"/>
      <c r="R11" s="98"/>
      <c r="S11" s="132"/>
      <c r="T11" s="113"/>
      <c r="U11" s="35"/>
      <c r="W11" s="35"/>
      <c r="X11" s="35"/>
      <c r="Y11" s="35"/>
      <c r="AA11" s="35"/>
      <c r="AB11" s="35"/>
      <c r="AC11" s="35"/>
      <c r="AD11" s="35"/>
      <c r="AE11" s="35"/>
      <c r="AF11" s="35"/>
    </row>
    <row r="12" spans="1:32" s="30" customFormat="1" ht="25.5">
      <c r="A12" s="23" t="s">
        <v>39</v>
      </c>
      <c r="B12" s="24">
        <v>7.4999999999999997E-2</v>
      </c>
      <c r="C12" s="25" t="s">
        <v>14</v>
      </c>
      <c r="D12" s="26">
        <v>195</v>
      </c>
      <c r="E12" s="30" t="s">
        <v>51</v>
      </c>
      <c r="F12" s="30">
        <v>80</v>
      </c>
      <c r="G12" s="30" t="s">
        <v>41</v>
      </c>
      <c r="I12" s="162"/>
      <c r="J12" s="91" t="s">
        <v>136</v>
      </c>
      <c r="K12" s="103">
        <f>B4+B5+B6+B10+B8+B9</f>
        <v>1.04</v>
      </c>
      <c r="L12" s="104">
        <v>1</v>
      </c>
      <c r="M12" s="105">
        <f>F30*K12*L12</f>
        <v>3.12</v>
      </c>
      <c r="N12" s="105">
        <f>M12</f>
        <v>3.12</v>
      </c>
      <c r="O12" s="104"/>
      <c r="P12" s="104"/>
      <c r="Q12" s="106"/>
      <c r="R12" s="106"/>
      <c r="S12" s="133"/>
      <c r="T12" s="137"/>
      <c r="U12" s="35"/>
      <c r="W12" s="35"/>
      <c r="X12" s="35"/>
      <c r="Y12" s="35"/>
      <c r="AA12" s="35"/>
      <c r="AB12" s="35"/>
      <c r="AC12" s="35"/>
      <c r="AD12" s="35"/>
      <c r="AE12" s="35"/>
      <c r="AF12" s="35"/>
    </row>
    <row r="13" spans="1:32" s="30" customFormat="1" ht="12.75">
      <c r="A13" s="14" t="s">
        <v>52</v>
      </c>
      <c r="B13" s="22">
        <v>7.4999999999999997E-2</v>
      </c>
      <c r="C13" s="16" t="s">
        <v>53</v>
      </c>
      <c r="D13" s="17">
        <v>155</v>
      </c>
      <c r="E13" s="30" t="s">
        <v>54</v>
      </c>
      <c r="F13" s="30">
        <v>50</v>
      </c>
      <c r="G13" s="30" t="s">
        <v>41</v>
      </c>
      <c r="I13" s="163" t="s">
        <v>10</v>
      </c>
      <c r="J13" s="92" t="s">
        <v>141</v>
      </c>
      <c r="K13" s="107">
        <f>B22+B6+B23+B4+B5</f>
        <v>0.54</v>
      </c>
      <c r="L13" s="108">
        <v>5</v>
      </c>
      <c r="M13" s="109">
        <f>F29*K13*L13</f>
        <v>13.5</v>
      </c>
      <c r="N13" s="109"/>
      <c r="O13" s="109">
        <f>M13</f>
        <v>13.5</v>
      </c>
      <c r="P13" s="108"/>
      <c r="Q13" s="110"/>
      <c r="R13" s="110"/>
      <c r="S13" s="131"/>
      <c r="T13" s="138"/>
      <c r="U13" s="35"/>
      <c r="W13" s="35"/>
      <c r="X13" s="35"/>
      <c r="Y13" s="35"/>
      <c r="AA13" s="35"/>
      <c r="AB13" s="35"/>
      <c r="AC13" s="35"/>
      <c r="AD13" s="35"/>
      <c r="AE13" s="35"/>
      <c r="AF13" s="35"/>
    </row>
    <row r="14" spans="1:32" s="30" customFormat="1" ht="12.75">
      <c r="A14" s="18" t="s">
        <v>55</v>
      </c>
      <c r="B14" s="19">
        <v>0.24</v>
      </c>
      <c r="C14" s="20" t="s">
        <v>56</v>
      </c>
      <c r="D14" s="21">
        <v>155</v>
      </c>
      <c r="E14" s="30" t="s">
        <v>3</v>
      </c>
      <c r="F14" s="30">
        <v>10</v>
      </c>
      <c r="I14" s="161"/>
      <c r="J14" s="90" t="s">
        <v>11</v>
      </c>
      <c r="K14" s="97">
        <f>B22</f>
        <v>0.2</v>
      </c>
      <c r="L14" s="101">
        <v>2</v>
      </c>
      <c r="M14" s="102">
        <f>K14*L14*F29</f>
        <v>2</v>
      </c>
      <c r="N14" s="102"/>
      <c r="O14" s="102">
        <f>M14</f>
        <v>2</v>
      </c>
      <c r="P14" s="101"/>
      <c r="Q14" s="98"/>
      <c r="R14" s="98"/>
      <c r="S14" s="132"/>
      <c r="T14" s="113"/>
      <c r="U14" s="35"/>
      <c r="W14" s="35"/>
      <c r="X14" s="35"/>
      <c r="Y14" s="35"/>
      <c r="AA14" s="35"/>
      <c r="AB14" s="35"/>
      <c r="AC14" s="35"/>
      <c r="AD14" s="35"/>
      <c r="AE14" s="35"/>
      <c r="AF14" s="35"/>
    </row>
    <row r="15" spans="1:32" s="30" customFormat="1" ht="25.5">
      <c r="A15" s="14" t="s">
        <v>57</v>
      </c>
      <c r="B15" s="22">
        <v>0.2</v>
      </c>
      <c r="C15" s="16" t="s">
        <v>19</v>
      </c>
      <c r="D15" s="17">
        <v>155</v>
      </c>
      <c r="E15" s="30" t="s">
        <v>58</v>
      </c>
      <c r="F15" s="30">
        <v>20</v>
      </c>
      <c r="G15" s="30" t="s">
        <v>41</v>
      </c>
      <c r="I15" s="162"/>
      <c r="J15" s="91" t="s">
        <v>139</v>
      </c>
      <c r="K15" s="103">
        <f>B22+B10+B9+B8+B6+B4+B23+B5</f>
        <v>1.24</v>
      </c>
      <c r="L15" s="104">
        <v>2</v>
      </c>
      <c r="M15" s="105">
        <f>F25*K15*L15</f>
        <v>24.8</v>
      </c>
      <c r="N15" s="105"/>
      <c r="O15" s="104"/>
      <c r="P15" s="104"/>
      <c r="Q15" s="106"/>
      <c r="R15" s="112">
        <f>M15</f>
        <v>24.8</v>
      </c>
      <c r="S15" s="129"/>
      <c r="T15" s="137"/>
      <c r="U15" s="35"/>
      <c r="W15" s="35"/>
      <c r="X15" s="35"/>
      <c r="Y15" s="35"/>
      <c r="AA15" s="35"/>
      <c r="AB15" s="35"/>
      <c r="AC15" s="35"/>
      <c r="AD15" s="35"/>
      <c r="AE15" s="35"/>
      <c r="AF15" s="35"/>
    </row>
    <row r="16" spans="1:32" s="30" customFormat="1" ht="12.75">
      <c r="A16" s="14" t="s">
        <v>59</v>
      </c>
      <c r="B16" s="22">
        <v>0.25</v>
      </c>
      <c r="C16" s="16" t="s">
        <v>44</v>
      </c>
      <c r="D16" s="17">
        <v>150</v>
      </c>
      <c r="E16" s="30" t="s">
        <v>60</v>
      </c>
      <c r="F16" s="30">
        <v>20</v>
      </c>
      <c r="G16" s="30" t="s">
        <v>41</v>
      </c>
      <c r="I16" s="163" t="s">
        <v>12</v>
      </c>
      <c r="J16" s="92" t="s">
        <v>137</v>
      </c>
      <c r="K16" s="107">
        <f>B5+B4+B6</f>
        <v>0.34</v>
      </c>
      <c r="L16" s="108">
        <v>10</v>
      </c>
      <c r="M16" s="109">
        <f>F29*K16*L16</f>
        <v>17</v>
      </c>
      <c r="N16" s="109"/>
      <c r="O16" s="109">
        <f>M16</f>
        <v>17</v>
      </c>
      <c r="P16" s="108"/>
      <c r="Q16" s="110"/>
      <c r="R16" s="110"/>
      <c r="S16" s="131"/>
      <c r="T16" s="138"/>
      <c r="U16" s="35"/>
      <c r="W16" s="35"/>
      <c r="X16" s="35"/>
      <c r="Y16" s="35"/>
      <c r="AA16" s="35"/>
      <c r="AB16" s="35"/>
      <c r="AC16" s="35"/>
      <c r="AD16" s="35"/>
      <c r="AE16" s="35"/>
    </row>
    <row r="17" spans="1:21" s="30" customFormat="1" ht="12.75">
      <c r="A17" s="14" t="s">
        <v>61</v>
      </c>
      <c r="B17" s="22">
        <v>0.2</v>
      </c>
      <c r="C17" s="16" t="s">
        <v>44</v>
      </c>
      <c r="D17" s="17">
        <v>185</v>
      </c>
      <c r="E17" s="30" t="s">
        <v>62</v>
      </c>
      <c r="F17" s="30">
        <v>80</v>
      </c>
      <c r="I17" s="161"/>
      <c r="J17" s="90" t="s">
        <v>138</v>
      </c>
      <c r="K17" s="97">
        <f>B11+B9</f>
        <v>0.25</v>
      </c>
      <c r="L17" s="101">
        <v>2</v>
      </c>
      <c r="M17" s="102">
        <f>K17*L17*F29</f>
        <v>2.5</v>
      </c>
      <c r="N17" s="102"/>
      <c r="O17" s="102">
        <f>M17</f>
        <v>2.5</v>
      </c>
      <c r="P17" s="101"/>
      <c r="Q17" s="98"/>
      <c r="R17" s="98"/>
      <c r="S17" s="132"/>
      <c r="T17" s="113"/>
      <c r="U17" s="35"/>
    </row>
    <row r="18" spans="1:21" s="30" customFormat="1" ht="12.75">
      <c r="A18" s="14" t="s">
        <v>63</v>
      </c>
      <c r="B18" s="22">
        <v>0.1</v>
      </c>
      <c r="C18" s="16" t="s">
        <v>44</v>
      </c>
      <c r="D18" s="17">
        <v>220</v>
      </c>
      <c r="E18" s="30" t="s">
        <v>64</v>
      </c>
      <c r="F18" s="30">
        <v>20</v>
      </c>
      <c r="G18" s="30" t="s">
        <v>41</v>
      </c>
      <c r="I18" s="161"/>
      <c r="J18" s="90" t="s">
        <v>13</v>
      </c>
      <c r="K18" s="97">
        <f>B8/5</f>
        <v>0.09</v>
      </c>
      <c r="L18" s="101">
        <v>5</v>
      </c>
      <c r="M18" s="102">
        <f>K18*L18*F29</f>
        <v>2.25</v>
      </c>
      <c r="N18" s="102"/>
      <c r="O18" s="102">
        <f>M18</f>
        <v>2.25</v>
      </c>
      <c r="P18" s="101"/>
      <c r="Q18" s="98"/>
      <c r="R18" s="98"/>
      <c r="S18" s="132"/>
      <c r="T18" s="113"/>
      <c r="U18" s="35"/>
    </row>
    <row r="19" spans="1:21" s="30" customFormat="1" ht="12.75">
      <c r="A19" s="14" t="s">
        <v>65</v>
      </c>
      <c r="B19" s="22">
        <v>0.05</v>
      </c>
      <c r="C19" s="16" t="s">
        <v>44</v>
      </c>
      <c r="D19" s="17">
        <v>150</v>
      </c>
      <c r="E19" s="30" t="s">
        <v>66</v>
      </c>
      <c r="F19" s="30">
        <v>6</v>
      </c>
      <c r="I19" s="161"/>
      <c r="J19" s="90" t="s">
        <v>140</v>
      </c>
      <c r="K19" s="97">
        <f>B9+B4+B5+B11</f>
        <v>0.56500000000000006</v>
      </c>
      <c r="L19" s="101">
        <v>1</v>
      </c>
      <c r="M19" s="102">
        <f>F30*K19*L19</f>
        <v>1.6950000000000003</v>
      </c>
      <c r="N19" s="102">
        <f>M19</f>
        <v>1.6950000000000003</v>
      </c>
      <c r="O19" s="101"/>
      <c r="P19" s="101"/>
      <c r="Q19" s="98"/>
      <c r="R19" s="98"/>
      <c r="S19" s="132"/>
      <c r="T19" s="113"/>
      <c r="U19" s="35"/>
    </row>
    <row r="20" spans="1:21" s="30" customFormat="1" ht="25.5">
      <c r="A20" s="14" t="s">
        <v>67</v>
      </c>
      <c r="B20" s="22">
        <v>0.1</v>
      </c>
      <c r="C20" s="16" t="s">
        <v>44</v>
      </c>
      <c r="D20" s="17">
        <v>60</v>
      </c>
      <c r="E20" s="30" t="s">
        <v>68</v>
      </c>
      <c r="F20" s="30">
        <v>30</v>
      </c>
      <c r="G20" s="30" t="s">
        <v>41</v>
      </c>
      <c r="I20" s="162"/>
      <c r="J20" s="91" t="s">
        <v>142</v>
      </c>
      <c r="K20" s="103">
        <f>B4+B10+B9+B6+B23+B5</f>
        <v>0.59000000000000008</v>
      </c>
      <c r="L20" s="104">
        <v>2</v>
      </c>
      <c r="M20" s="105">
        <f>F25*K20*L20</f>
        <v>11.8</v>
      </c>
      <c r="N20" s="105"/>
      <c r="O20" s="104"/>
      <c r="P20" s="104"/>
      <c r="Q20" s="106"/>
      <c r="R20" s="112">
        <f>M20</f>
        <v>11.8</v>
      </c>
      <c r="S20" s="129"/>
      <c r="T20" s="137"/>
      <c r="U20" s="35"/>
    </row>
    <row r="21" spans="1:21" s="30" customFormat="1" ht="12.75">
      <c r="A21" s="14" t="s">
        <v>69</v>
      </c>
      <c r="B21" s="22">
        <v>0.1</v>
      </c>
      <c r="C21" s="16" t="s">
        <v>70</v>
      </c>
      <c r="D21" s="17">
        <v>60</v>
      </c>
      <c r="E21" s="30" t="s">
        <v>71</v>
      </c>
      <c r="F21" s="30">
        <v>100</v>
      </c>
      <c r="G21" s="30" t="s">
        <v>41</v>
      </c>
      <c r="I21" s="163" t="s">
        <v>14</v>
      </c>
      <c r="J21" s="92" t="s">
        <v>106</v>
      </c>
      <c r="K21" s="107">
        <f>B9+B11</f>
        <v>0.25</v>
      </c>
      <c r="L21" s="108">
        <v>2</v>
      </c>
      <c r="M21" s="109">
        <f>F25*K21*L21</f>
        <v>5</v>
      </c>
      <c r="N21" s="109"/>
      <c r="O21" s="108"/>
      <c r="P21" s="108"/>
      <c r="Q21" s="110"/>
      <c r="R21" s="111">
        <f>M21</f>
        <v>5</v>
      </c>
      <c r="S21" s="130"/>
      <c r="T21" s="138"/>
      <c r="U21" s="35"/>
    </row>
    <row r="22" spans="1:21" s="30" customFormat="1" ht="13.5" thickBot="1">
      <c r="A22" s="27" t="s">
        <v>61</v>
      </c>
      <c r="B22" s="28">
        <v>0.2</v>
      </c>
      <c r="C22" s="29" t="s">
        <v>23</v>
      </c>
      <c r="D22" s="17">
        <v>185</v>
      </c>
      <c r="E22" s="30" t="s">
        <v>72</v>
      </c>
      <c r="F22" s="30">
        <v>20</v>
      </c>
      <c r="I22" s="161"/>
      <c r="J22" s="90" t="s">
        <v>143</v>
      </c>
      <c r="K22" s="97">
        <f>B4+B5+B6</f>
        <v>0.34</v>
      </c>
      <c r="L22" s="101">
        <v>5</v>
      </c>
      <c r="M22" s="102">
        <f>F29*K22*L22</f>
        <v>8.5</v>
      </c>
      <c r="N22" s="102"/>
      <c r="O22" s="102">
        <f>M22</f>
        <v>8.5</v>
      </c>
      <c r="P22" s="101"/>
      <c r="Q22" s="98"/>
      <c r="R22" s="98"/>
      <c r="S22" s="132"/>
      <c r="T22" s="113"/>
      <c r="U22" s="35"/>
    </row>
    <row r="23" spans="1:21" s="30" customFormat="1" ht="12.75">
      <c r="A23" s="18"/>
      <c r="B23" s="19"/>
      <c r="C23" s="20"/>
      <c r="D23" s="21"/>
      <c r="E23" s="30" t="s">
        <v>73</v>
      </c>
      <c r="F23" s="30">
        <v>50</v>
      </c>
      <c r="G23" s="30" t="s">
        <v>41</v>
      </c>
      <c r="I23" s="161"/>
      <c r="J23" s="90" t="s">
        <v>15</v>
      </c>
      <c r="K23" s="97">
        <f>B11</f>
        <v>0.05</v>
      </c>
      <c r="L23" s="101">
        <v>2</v>
      </c>
      <c r="M23" s="102">
        <f>K23*L23*F29</f>
        <v>0.5</v>
      </c>
      <c r="N23" s="102"/>
      <c r="O23" s="102">
        <f>M23</f>
        <v>0.5</v>
      </c>
      <c r="P23" s="101"/>
      <c r="Q23" s="98"/>
      <c r="R23" s="98"/>
      <c r="S23" s="132"/>
      <c r="T23" s="113"/>
      <c r="U23" s="35"/>
    </row>
    <row r="24" spans="1:21" s="30" customFormat="1" ht="12.75">
      <c r="E24" s="30" t="s">
        <v>74</v>
      </c>
      <c r="F24" s="30">
        <v>60</v>
      </c>
      <c r="I24" s="161"/>
      <c r="J24" s="90" t="s">
        <v>108</v>
      </c>
      <c r="K24" s="97">
        <f>(B8/5)+B9</f>
        <v>0.29000000000000004</v>
      </c>
      <c r="L24" s="101">
        <v>5</v>
      </c>
      <c r="M24" s="102">
        <f>K24*L24*F29</f>
        <v>7.2500000000000009</v>
      </c>
      <c r="N24" s="102"/>
      <c r="O24" s="102">
        <f>M24</f>
        <v>7.2500000000000009</v>
      </c>
      <c r="P24" s="101"/>
      <c r="Q24" s="98"/>
      <c r="R24" s="98"/>
      <c r="S24" s="132"/>
      <c r="T24" s="113"/>
      <c r="U24" s="35"/>
    </row>
    <row r="25" spans="1:21" s="30" customFormat="1" ht="25.5">
      <c r="A25" s="37"/>
      <c r="E25" s="30" t="s">
        <v>75</v>
      </c>
      <c r="F25" s="30">
        <v>10</v>
      </c>
      <c r="I25" s="161"/>
      <c r="J25" s="93" t="s">
        <v>144</v>
      </c>
      <c r="K25" s="97">
        <f>B14+B12</f>
        <v>0.315</v>
      </c>
      <c r="L25" s="101">
        <v>1</v>
      </c>
      <c r="M25" s="102">
        <f>(F6+F11+F14)*K25</f>
        <v>9.1349999999999998</v>
      </c>
      <c r="N25" s="102"/>
      <c r="O25" s="101"/>
      <c r="P25" s="101"/>
      <c r="Q25" s="99">
        <f>K25*L25*F11</f>
        <v>1.575</v>
      </c>
      <c r="R25" s="98"/>
      <c r="S25" s="100">
        <v>4.41</v>
      </c>
      <c r="T25" s="113">
        <v>6.3</v>
      </c>
      <c r="U25" s="35"/>
    </row>
    <row r="26" spans="1:21" s="30" customFormat="1" ht="12.75">
      <c r="E26" s="30" t="s">
        <v>76</v>
      </c>
      <c r="F26" s="30">
        <v>60</v>
      </c>
      <c r="G26" s="30" t="s">
        <v>41</v>
      </c>
      <c r="I26" s="162"/>
      <c r="J26" s="94" t="s">
        <v>145</v>
      </c>
      <c r="K26" s="103">
        <f>B14+B12</f>
        <v>0.315</v>
      </c>
      <c r="L26" s="104">
        <v>1</v>
      </c>
      <c r="M26" s="105">
        <f>K26*L26*(F4+F19)</f>
        <v>3.4649999999999999</v>
      </c>
      <c r="N26" s="105"/>
      <c r="O26" s="104"/>
      <c r="P26" s="105">
        <f>K26*L26*(F4+F19)</f>
        <v>3.4649999999999999</v>
      </c>
      <c r="Q26" s="106"/>
      <c r="R26" s="106"/>
      <c r="S26" s="133"/>
      <c r="T26" s="137"/>
      <c r="U26" s="35"/>
    </row>
    <row r="27" spans="1:21" s="30" customFormat="1" ht="12.75">
      <c r="E27" s="30" t="s">
        <v>77</v>
      </c>
      <c r="F27" s="30">
        <v>2</v>
      </c>
      <c r="I27" s="163" t="s">
        <v>16</v>
      </c>
      <c r="J27" s="92" t="s">
        <v>146</v>
      </c>
      <c r="K27" s="107">
        <f>B9</f>
        <v>0.2</v>
      </c>
      <c r="L27" s="108">
        <v>3</v>
      </c>
      <c r="M27" s="109">
        <f>F29*K27*L27</f>
        <v>3</v>
      </c>
      <c r="N27" s="109"/>
      <c r="O27" s="109">
        <f>M27</f>
        <v>3</v>
      </c>
      <c r="P27" s="108"/>
      <c r="Q27" s="110"/>
      <c r="R27" s="110"/>
      <c r="S27" s="131"/>
      <c r="T27" s="138"/>
      <c r="U27" s="35"/>
    </row>
    <row r="28" spans="1:21" s="30" customFormat="1" ht="12.75">
      <c r="A28" s="37"/>
      <c r="E28" s="33" t="s">
        <v>78</v>
      </c>
      <c r="F28" s="33">
        <v>20</v>
      </c>
      <c r="G28" s="30" t="s">
        <v>41</v>
      </c>
      <c r="I28" s="161"/>
      <c r="J28" s="93" t="s">
        <v>147</v>
      </c>
      <c r="K28" s="97">
        <f>B14+B12+B13</f>
        <v>0.39</v>
      </c>
      <c r="L28" s="101">
        <v>2</v>
      </c>
      <c r="M28" s="102">
        <f>F25*K28*L28</f>
        <v>7.8000000000000007</v>
      </c>
      <c r="N28" s="102"/>
      <c r="O28" s="101"/>
      <c r="P28" s="101"/>
      <c r="Q28" s="98"/>
      <c r="R28" s="99">
        <f>M28</f>
        <v>7.8000000000000007</v>
      </c>
      <c r="S28" s="128"/>
      <c r="T28" s="113"/>
      <c r="U28" s="35"/>
    </row>
    <row r="29" spans="1:21" s="30" customFormat="1" ht="27.75" customHeight="1">
      <c r="E29" s="33" t="s">
        <v>79</v>
      </c>
      <c r="F29" s="33">
        <v>5</v>
      </c>
      <c r="I29" s="161"/>
      <c r="J29" s="90" t="s">
        <v>17</v>
      </c>
      <c r="K29" s="97">
        <f>B13+B15+B16+B17+B18+B19+B20</f>
        <v>0.97500000000000009</v>
      </c>
      <c r="L29" s="101">
        <v>1</v>
      </c>
      <c r="M29" s="102">
        <f>(F6+F11)*K29*L29</f>
        <v>18.525000000000002</v>
      </c>
      <c r="N29" s="102"/>
      <c r="O29" s="101"/>
      <c r="P29" s="101"/>
      <c r="Q29" s="99">
        <f>K29*L29*F11</f>
        <v>4.875</v>
      </c>
      <c r="R29" s="98"/>
      <c r="S29" s="132">
        <v>13.65</v>
      </c>
      <c r="T29" s="113"/>
      <c r="U29" s="35"/>
    </row>
    <row r="30" spans="1:21" s="30" customFormat="1" ht="25.5">
      <c r="E30" s="33" t="s">
        <v>54</v>
      </c>
      <c r="F30" s="33">
        <v>3</v>
      </c>
      <c r="I30" s="161"/>
      <c r="J30" s="90" t="s">
        <v>148</v>
      </c>
      <c r="K30" s="97">
        <f>B13+B15+B16+B17+B18+B19+B20</f>
        <v>0.97500000000000009</v>
      </c>
      <c r="L30" s="101">
        <v>1</v>
      </c>
      <c r="M30" s="102">
        <f>K30*L30*(F4+F19)</f>
        <v>10.725000000000001</v>
      </c>
      <c r="N30" s="102"/>
      <c r="O30" s="101"/>
      <c r="P30" s="102">
        <f>L30*K30*(F4+F19)</f>
        <v>10.725000000000001</v>
      </c>
      <c r="Q30" s="98"/>
      <c r="R30" s="98"/>
      <c r="S30" s="132"/>
      <c r="T30" s="113"/>
      <c r="U30" s="35"/>
    </row>
    <row r="31" spans="1:21" s="30" customFormat="1" ht="12.75">
      <c r="E31" s="30" t="s">
        <v>80</v>
      </c>
      <c r="F31" s="30">
        <v>1</v>
      </c>
      <c r="G31" s="30" t="s">
        <v>41</v>
      </c>
      <c r="I31" s="80"/>
      <c r="J31" s="95" t="s">
        <v>149</v>
      </c>
      <c r="K31" s="103">
        <f>B14</f>
        <v>0.24</v>
      </c>
      <c r="L31" s="104">
        <v>2</v>
      </c>
      <c r="M31" s="105">
        <f>K31*L31*F30</f>
        <v>1.44</v>
      </c>
      <c r="N31" s="105">
        <f>M31</f>
        <v>1.44</v>
      </c>
      <c r="O31" s="104"/>
      <c r="P31" s="104"/>
      <c r="Q31" s="106"/>
      <c r="R31" s="106"/>
      <c r="S31" s="133"/>
      <c r="T31" s="137"/>
      <c r="U31" s="35"/>
    </row>
    <row r="32" spans="1:21" s="30" customFormat="1" ht="25.5">
      <c r="E32" s="34" t="s">
        <v>81</v>
      </c>
      <c r="I32" s="163" t="s">
        <v>19</v>
      </c>
      <c r="J32" s="96" t="s">
        <v>150</v>
      </c>
      <c r="K32" s="107">
        <f>B12+B13+B14+B15+B16+B17+B18+B19+B20</f>
        <v>1.2900000000000003</v>
      </c>
      <c r="L32" s="108">
        <v>2</v>
      </c>
      <c r="M32" s="109">
        <f>F25*K32*L32</f>
        <v>25.800000000000004</v>
      </c>
      <c r="N32" s="109"/>
      <c r="O32" s="108"/>
      <c r="P32" s="108"/>
      <c r="Q32" s="110"/>
      <c r="R32" s="111">
        <f>M32</f>
        <v>25.800000000000004</v>
      </c>
      <c r="S32" s="130"/>
      <c r="T32" s="138"/>
      <c r="U32" s="35"/>
    </row>
    <row r="33" spans="5:49" s="30" customFormat="1" ht="25.5">
      <c r="E33" s="30" t="s">
        <v>82</v>
      </c>
      <c r="F33" s="30">
        <v>0.25</v>
      </c>
      <c r="G33" s="30" t="s">
        <v>41</v>
      </c>
      <c r="I33" s="162"/>
      <c r="J33" s="91" t="s">
        <v>151</v>
      </c>
      <c r="K33" s="103">
        <f>B12+B13+B16+B15+B17+B18+B19+B20+B14</f>
        <v>1.29</v>
      </c>
      <c r="L33" s="104">
        <v>1</v>
      </c>
      <c r="M33" s="105">
        <f>F30*K33*L33</f>
        <v>3.87</v>
      </c>
      <c r="N33" s="105">
        <f>M33</f>
        <v>3.87</v>
      </c>
      <c r="O33" s="104"/>
      <c r="P33" s="104"/>
      <c r="Q33" s="106"/>
      <c r="R33" s="106"/>
      <c r="S33" s="133"/>
      <c r="T33" s="137"/>
      <c r="U33" s="35"/>
    </row>
    <row r="34" spans="5:49" s="30" customFormat="1" ht="25.5">
      <c r="E34" s="30" t="s">
        <v>83</v>
      </c>
      <c r="F34" s="30">
        <v>0.1</v>
      </c>
      <c r="G34" s="30" t="s">
        <v>41</v>
      </c>
      <c r="I34" s="163" t="s">
        <v>20</v>
      </c>
      <c r="J34" s="92" t="s">
        <v>152</v>
      </c>
      <c r="K34" s="107">
        <f>B15+B16+B17+B19+B18+B20+B12+B13+B14</f>
        <v>1.29</v>
      </c>
      <c r="L34" s="108">
        <v>2</v>
      </c>
      <c r="M34" s="109">
        <f>F25*K34*L34</f>
        <v>25.8</v>
      </c>
      <c r="N34" s="109"/>
      <c r="O34" s="108"/>
      <c r="P34" s="108"/>
      <c r="Q34" s="110"/>
      <c r="R34" s="111">
        <f>M34</f>
        <v>25.8</v>
      </c>
      <c r="S34" s="130"/>
      <c r="T34" s="138"/>
      <c r="U34" s="35"/>
    </row>
    <row r="35" spans="5:49" s="30" customFormat="1" ht="12.75">
      <c r="E35" s="30" t="s">
        <v>84</v>
      </c>
      <c r="F35" s="30">
        <v>0.16</v>
      </c>
      <c r="G35" s="30" t="s">
        <v>41</v>
      </c>
      <c r="I35" s="161"/>
      <c r="J35" s="90" t="s">
        <v>153</v>
      </c>
      <c r="K35" s="97">
        <f>B20</f>
        <v>0.1</v>
      </c>
      <c r="L35" s="101">
        <v>1</v>
      </c>
      <c r="M35" s="102">
        <f>F30*K35*L35</f>
        <v>0.30000000000000004</v>
      </c>
      <c r="N35" s="102">
        <f>M35</f>
        <v>0.30000000000000004</v>
      </c>
      <c r="O35" s="101"/>
      <c r="P35" s="101"/>
      <c r="Q35" s="98"/>
      <c r="R35" s="98"/>
      <c r="S35" s="132"/>
      <c r="T35" s="113"/>
      <c r="U35" s="35"/>
    </row>
    <row r="36" spans="5:49" s="30" customFormat="1" ht="12.75">
      <c r="I36" s="161"/>
      <c r="J36" s="90" t="s">
        <v>117</v>
      </c>
      <c r="K36" s="97">
        <f>B20</f>
        <v>0.1</v>
      </c>
      <c r="L36" s="101">
        <v>2</v>
      </c>
      <c r="M36" s="102">
        <f>F29*K36*L36</f>
        <v>1</v>
      </c>
      <c r="N36" s="102"/>
      <c r="O36" s="102">
        <f>M36</f>
        <v>1</v>
      </c>
      <c r="P36" s="101"/>
      <c r="Q36" s="98"/>
      <c r="R36" s="98"/>
      <c r="S36" s="132"/>
      <c r="T36" s="113"/>
      <c r="U36" s="35"/>
    </row>
    <row r="37" spans="5:49" s="30" customFormat="1" ht="12.75">
      <c r="E37" s="30" t="s">
        <v>85</v>
      </c>
      <c r="I37" s="161"/>
      <c r="J37" s="90" t="s">
        <v>21</v>
      </c>
      <c r="K37" s="97">
        <f>B12</f>
        <v>7.4999999999999997E-2</v>
      </c>
      <c r="L37" s="101">
        <v>5</v>
      </c>
      <c r="M37" s="102">
        <f>K37*L37*F29</f>
        <v>1.875</v>
      </c>
      <c r="N37" s="102"/>
      <c r="O37" s="102">
        <f>M37</f>
        <v>1.875</v>
      </c>
      <c r="P37" s="101"/>
      <c r="Q37" s="98"/>
      <c r="R37" s="98"/>
      <c r="S37" s="132"/>
      <c r="T37" s="113"/>
      <c r="U37" s="35"/>
    </row>
    <row r="38" spans="5:49" s="30" customFormat="1" ht="12.75">
      <c r="I38" s="162"/>
      <c r="J38" s="91" t="s">
        <v>154</v>
      </c>
      <c r="K38" s="103">
        <f>B13+B14</f>
        <v>0.315</v>
      </c>
      <c r="L38" s="104">
        <v>2</v>
      </c>
      <c r="M38" s="105">
        <f>K38*L38*F29</f>
        <v>3.15</v>
      </c>
      <c r="N38" s="105"/>
      <c r="O38" s="105">
        <f>M38</f>
        <v>3.15</v>
      </c>
      <c r="P38" s="104"/>
      <c r="Q38" s="106"/>
      <c r="R38" s="106"/>
      <c r="S38" s="133"/>
      <c r="T38" s="137"/>
      <c r="U38" s="35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</row>
    <row r="39" spans="5:49" s="30" customFormat="1" ht="25.5">
      <c r="I39" s="163" t="s">
        <v>22</v>
      </c>
      <c r="J39" s="92" t="s">
        <v>155</v>
      </c>
      <c r="K39" s="107">
        <f>B12+B13+B14+B15+B16+B17+B18+B19+B21</f>
        <v>1.2900000000000003</v>
      </c>
      <c r="L39" s="108">
        <v>1</v>
      </c>
      <c r="M39" s="109">
        <f>F25*K39*L39</f>
        <v>12.900000000000002</v>
      </c>
      <c r="N39" s="109"/>
      <c r="O39" s="108"/>
      <c r="P39" s="108"/>
      <c r="Q39" s="110"/>
      <c r="R39" s="111">
        <f>M39</f>
        <v>12.900000000000002</v>
      </c>
      <c r="S39" s="130"/>
      <c r="T39" s="138"/>
      <c r="U39" s="35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</row>
    <row r="40" spans="5:49" s="30" customFormat="1" ht="25.5">
      <c r="I40" s="161"/>
      <c r="J40" s="90" t="s">
        <v>156</v>
      </c>
      <c r="K40" s="97">
        <f>B12+B13+B15+B16+B17+B18+B19+B21+B14</f>
        <v>1.29</v>
      </c>
      <c r="L40" s="101">
        <v>1</v>
      </c>
      <c r="M40" s="102">
        <f>F30*K40*L40</f>
        <v>3.87</v>
      </c>
      <c r="N40" s="102">
        <f>M40</f>
        <v>3.87</v>
      </c>
      <c r="O40" s="101"/>
      <c r="P40" s="101"/>
      <c r="Q40" s="98"/>
      <c r="R40" s="98"/>
      <c r="S40" s="132"/>
      <c r="T40" s="113"/>
      <c r="U40" s="35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</row>
    <row r="41" spans="5:49" s="30" customFormat="1" ht="12.75">
      <c r="I41" s="161"/>
      <c r="J41" s="90" t="s">
        <v>21</v>
      </c>
      <c r="K41" s="97">
        <f>B12</f>
        <v>7.4999999999999997E-2</v>
      </c>
      <c r="L41" s="101">
        <v>5</v>
      </c>
      <c r="M41" s="102">
        <f>K41*L41*F29</f>
        <v>1.875</v>
      </c>
      <c r="N41" s="102"/>
      <c r="O41" s="102">
        <f>M41</f>
        <v>1.875</v>
      </c>
      <c r="P41" s="101"/>
      <c r="Q41" s="98"/>
      <c r="R41" s="98"/>
      <c r="S41" s="132"/>
      <c r="T41" s="113"/>
      <c r="U41" s="35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</row>
    <row r="42" spans="5:49" s="30" customFormat="1" ht="12.75">
      <c r="I42" s="161"/>
      <c r="J42" s="90" t="s">
        <v>11</v>
      </c>
      <c r="K42" s="97">
        <f>B17</f>
        <v>0.2</v>
      </c>
      <c r="L42" s="101">
        <v>4</v>
      </c>
      <c r="M42" s="102">
        <f>K42*L42*F29</f>
        <v>4</v>
      </c>
      <c r="N42" s="102"/>
      <c r="O42" s="102">
        <f>M42</f>
        <v>4</v>
      </c>
      <c r="P42" s="101"/>
      <c r="Q42" s="98"/>
      <c r="R42" s="98"/>
      <c r="S42" s="132"/>
      <c r="T42" s="113"/>
      <c r="U42" s="35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</row>
    <row r="43" spans="5:49" s="30" customFormat="1" ht="12.75">
      <c r="I43" s="162"/>
      <c r="J43" s="91" t="s">
        <v>157</v>
      </c>
      <c r="K43" s="103">
        <f>B14+B13+B15</f>
        <v>0.51500000000000001</v>
      </c>
      <c r="L43" s="104">
        <v>3</v>
      </c>
      <c r="M43" s="105">
        <f>F29*K43*L43</f>
        <v>7.7250000000000005</v>
      </c>
      <c r="N43" s="105"/>
      <c r="O43" s="105">
        <f>M43</f>
        <v>7.7250000000000005</v>
      </c>
      <c r="P43" s="104"/>
      <c r="Q43" s="106"/>
      <c r="R43" s="106"/>
      <c r="S43" s="133"/>
      <c r="T43" s="137"/>
      <c r="U43" s="35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</row>
    <row r="44" spans="5:49" s="30" customFormat="1" ht="25.5">
      <c r="I44" s="163" t="s">
        <v>23</v>
      </c>
      <c r="J44" s="92" t="s">
        <v>158</v>
      </c>
      <c r="K44" s="107">
        <f>B12+B13+B14+B15+B16+B17+B18+B19+B21+B22</f>
        <v>1.4900000000000002</v>
      </c>
      <c r="L44" s="108">
        <v>2</v>
      </c>
      <c r="M44" s="109">
        <f>F25*K44*L44</f>
        <v>29.800000000000004</v>
      </c>
      <c r="N44" s="109"/>
      <c r="O44" s="108"/>
      <c r="P44" s="108"/>
      <c r="Q44" s="110"/>
      <c r="R44" s="111">
        <f>M44</f>
        <v>29.800000000000004</v>
      </c>
      <c r="S44" s="130"/>
      <c r="T44" s="138"/>
      <c r="U44" s="35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</row>
    <row r="45" spans="5:49" s="30" customFormat="1" ht="25.5">
      <c r="I45" s="161"/>
      <c r="J45" s="90" t="s">
        <v>159</v>
      </c>
      <c r="K45" s="97">
        <f>B17</f>
        <v>0.2</v>
      </c>
      <c r="L45" s="101">
        <v>1</v>
      </c>
      <c r="M45" s="102">
        <f>(F6+F11)*K45*L45</f>
        <v>3.8000000000000003</v>
      </c>
      <c r="N45" s="102"/>
      <c r="O45" s="101"/>
      <c r="P45" s="101"/>
      <c r="Q45" s="99">
        <f>K45*L45*F11</f>
        <v>1</v>
      </c>
      <c r="R45" s="98"/>
      <c r="S45" s="132">
        <v>2.8</v>
      </c>
      <c r="T45" s="113"/>
      <c r="U45" s="35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</row>
    <row r="46" spans="5:49" s="30" customFormat="1" ht="12.75">
      <c r="I46" s="161"/>
      <c r="J46" s="90" t="s">
        <v>123</v>
      </c>
      <c r="K46" s="97">
        <f>B22</f>
        <v>0.2</v>
      </c>
      <c r="L46" s="101">
        <v>1</v>
      </c>
      <c r="M46" s="102">
        <f>K46*L46*(F4+F19)</f>
        <v>2.2000000000000002</v>
      </c>
      <c r="N46" s="102"/>
      <c r="O46" s="101"/>
      <c r="P46" s="102">
        <f>K46*L46*(F4+F19)</f>
        <v>2.2000000000000002</v>
      </c>
      <c r="Q46" s="98"/>
      <c r="R46" s="98"/>
      <c r="S46" s="132"/>
      <c r="T46" s="113"/>
      <c r="U46" s="35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</row>
    <row r="47" spans="5:49" s="30" customFormat="1" ht="12.75">
      <c r="I47" s="161"/>
      <c r="J47" s="90" t="s">
        <v>9</v>
      </c>
      <c r="K47" s="97">
        <f>B21</f>
        <v>0.1</v>
      </c>
      <c r="L47" s="101">
        <v>2</v>
      </c>
      <c r="M47" s="102">
        <f>K47*L47*F29</f>
        <v>1</v>
      </c>
      <c r="N47" s="102"/>
      <c r="O47" s="102">
        <f>M47</f>
        <v>1</v>
      </c>
      <c r="P47" s="101"/>
      <c r="Q47" s="98"/>
      <c r="R47" s="98"/>
      <c r="S47" s="132"/>
      <c r="T47" s="113"/>
      <c r="U47" s="35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</row>
    <row r="48" spans="5:49" s="30" customFormat="1" ht="12.75">
      <c r="I48" s="161"/>
      <c r="J48" s="90" t="s">
        <v>124</v>
      </c>
      <c r="K48" s="97">
        <f>B12+B15+B17+B19</f>
        <v>0.52500000000000002</v>
      </c>
      <c r="L48" s="101">
        <v>5</v>
      </c>
      <c r="M48" s="102">
        <f>F29*K48*L48</f>
        <v>13.125</v>
      </c>
      <c r="N48" s="102"/>
      <c r="O48" s="102">
        <f>M48</f>
        <v>13.125</v>
      </c>
      <c r="P48" s="101"/>
      <c r="Q48" s="98"/>
      <c r="R48" s="98"/>
      <c r="S48" s="132"/>
      <c r="T48" s="113"/>
      <c r="U48" s="35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</row>
    <row r="49" spans="9:49" s="30" customFormat="1" ht="12.75">
      <c r="I49" s="162"/>
      <c r="J49" s="91" t="s">
        <v>163</v>
      </c>
      <c r="K49" s="103">
        <f>B14+B13+B16+B18</f>
        <v>0.66499999999999992</v>
      </c>
      <c r="L49" s="104">
        <v>3</v>
      </c>
      <c r="M49" s="105">
        <f>K49*L49*F29</f>
        <v>9.9749999999999979</v>
      </c>
      <c r="N49" s="105"/>
      <c r="O49" s="105">
        <f>M49</f>
        <v>9.9749999999999979</v>
      </c>
      <c r="P49" s="104"/>
      <c r="Q49" s="106"/>
      <c r="R49" s="106"/>
      <c r="S49" s="133"/>
      <c r="T49" s="137"/>
      <c r="U49" s="35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</row>
    <row r="50" spans="9:49" s="30" customFormat="1" ht="25.5">
      <c r="I50" s="163" t="s">
        <v>24</v>
      </c>
      <c r="J50" s="92" t="s">
        <v>160</v>
      </c>
      <c r="K50" s="107">
        <f>B22+B18+B15+B16+B17+B19</f>
        <v>1</v>
      </c>
      <c r="L50" s="108">
        <v>2</v>
      </c>
      <c r="M50" s="109">
        <f>F25*K50*L50</f>
        <v>20</v>
      </c>
      <c r="N50" s="109"/>
      <c r="O50" s="108"/>
      <c r="P50" s="108"/>
      <c r="Q50" s="110"/>
      <c r="R50" s="111">
        <f>M50</f>
        <v>20</v>
      </c>
      <c r="S50" s="130"/>
      <c r="T50" s="138"/>
      <c r="U50" s="35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</row>
    <row r="51" spans="9:49" s="30" customFormat="1" ht="12.75">
      <c r="I51" s="161"/>
      <c r="J51" s="90" t="s">
        <v>127</v>
      </c>
      <c r="K51" s="97">
        <f>B12+B17</f>
        <v>0.27500000000000002</v>
      </c>
      <c r="L51" s="101">
        <v>5</v>
      </c>
      <c r="M51" s="102">
        <f>K51*L51*F29</f>
        <v>6.875</v>
      </c>
      <c r="N51" s="102"/>
      <c r="O51" s="102">
        <f>M51</f>
        <v>6.875</v>
      </c>
      <c r="P51" s="101"/>
      <c r="Q51" s="98"/>
      <c r="R51" s="98"/>
      <c r="S51" s="132"/>
      <c r="T51" s="113"/>
      <c r="U51" s="35"/>
      <c r="AA51" s="38"/>
      <c r="AB51" s="38"/>
      <c r="AC51" s="38"/>
      <c r="AD51" s="38"/>
      <c r="AE51" s="38"/>
      <c r="AF51" s="38"/>
      <c r="AG51" s="31"/>
      <c r="AH51" s="64"/>
      <c r="AI51" s="64"/>
      <c r="AJ51" s="64"/>
      <c r="AK51" s="64"/>
      <c r="AL51" s="31"/>
      <c r="AM51" s="64"/>
      <c r="AN51" s="64"/>
      <c r="AO51" s="64"/>
      <c r="AP51" s="31"/>
      <c r="AQ51" s="31"/>
      <c r="AR51" s="31"/>
      <c r="AS51" s="31"/>
      <c r="AT51" s="31"/>
      <c r="AU51" s="31"/>
      <c r="AV51" s="31"/>
      <c r="AW51" s="31"/>
    </row>
    <row r="52" spans="9:49" s="30" customFormat="1" ht="25.5">
      <c r="I52" s="162"/>
      <c r="J52" s="91" t="s">
        <v>161</v>
      </c>
      <c r="K52" s="103">
        <f>B14+B13+B15+B16+B18+B19</f>
        <v>0.91500000000000004</v>
      </c>
      <c r="L52" s="104">
        <v>3</v>
      </c>
      <c r="M52" s="105">
        <f>F29*K52*L52</f>
        <v>13.725000000000001</v>
      </c>
      <c r="N52" s="105"/>
      <c r="O52" s="105">
        <f>M52</f>
        <v>13.725000000000001</v>
      </c>
      <c r="P52" s="104"/>
      <c r="Q52" s="106"/>
      <c r="R52" s="106"/>
      <c r="S52" s="133"/>
      <c r="T52" s="137"/>
      <c r="U52" s="35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69"/>
      <c r="AU52" s="31"/>
      <c r="AV52" s="31"/>
      <c r="AW52" s="31"/>
    </row>
    <row r="53" spans="9:49" s="30" customFormat="1" ht="12.75">
      <c r="I53" s="163" t="s">
        <v>25</v>
      </c>
      <c r="J53" s="92" t="s">
        <v>128</v>
      </c>
      <c r="K53" s="107">
        <f>B18+B22</f>
        <v>0.30000000000000004</v>
      </c>
      <c r="L53" s="108">
        <v>3</v>
      </c>
      <c r="M53" s="109">
        <f>F29*K53*L53</f>
        <v>4.5000000000000009</v>
      </c>
      <c r="N53" s="109"/>
      <c r="O53" s="109">
        <f>M53</f>
        <v>4.5000000000000009</v>
      </c>
      <c r="P53" s="108"/>
      <c r="Q53" s="110"/>
      <c r="R53" s="110"/>
      <c r="S53" s="131"/>
      <c r="T53" s="138"/>
      <c r="U53" s="35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69"/>
      <c r="AU53" s="31"/>
      <c r="AV53" s="31"/>
      <c r="AW53" s="31"/>
    </row>
    <row r="54" spans="9:49" s="30" customFormat="1" ht="25.5">
      <c r="I54" s="161"/>
      <c r="J54" s="90" t="s">
        <v>26</v>
      </c>
      <c r="K54" s="97">
        <f>B12+B13+B14</f>
        <v>0.39</v>
      </c>
      <c r="L54" s="101">
        <v>1</v>
      </c>
      <c r="M54" s="102">
        <f>(F6+F11+F14)*K54*L54</f>
        <v>11.31</v>
      </c>
      <c r="N54" s="102"/>
      <c r="O54" s="101"/>
      <c r="P54" s="101"/>
      <c r="Q54" s="98">
        <f>K54*L54*F11</f>
        <v>1.9500000000000002</v>
      </c>
      <c r="R54" s="98"/>
      <c r="S54" s="132">
        <v>5.46</v>
      </c>
      <c r="T54" s="113">
        <v>7.8</v>
      </c>
      <c r="U54" s="35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69"/>
      <c r="AU54" s="31"/>
      <c r="AV54" s="31"/>
      <c r="AW54" s="31"/>
    </row>
    <row r="55" spans="9:49" s="30" customFormat="1" ht="12.75">
      <c r="I55" s="161"/>
      <c r="J55" s="90" t="s">
        <v>130</v>
      </c>
      <c r="K55" s="97">
        <f>B4+B13</f>
        <v>0.15</v>
      </c>
      <c r="L55" s="101">
        <v>1</v>
      </c>
      <c r="M55" s="102">
        <f>K55*L55*(F4+F19)</f>
        <v>1.65</v>
      </c>
      <c r="N55" s="102"/>
      <c r="O55" s="101"/>
      <c r="P55" s="101">
        <f>K55*L55*(F4+F19)</f>
        <v>1.65</v>
      </c>
      <c r="Q55" s="98"/>
      <c r="R55" s="98"/>
      <c r="S55" s="132"/>
      <c r="T55" s="113"/>
      <c r="U55" s="35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69"/>
      <c r="AU55" s="31"/>
      <c r="AV55" s="31"/>
      <c r="AW55" s="31"/>
    </row>
    <row r="56" spans="9:49" s="30" customFormat="1" ht="12.75">
      <c r="I56" s="161"/>
      <c r="J56" s="90" t="s">
        <v>131</v>
      </c>
      <c r="K56" s="97">
        <f>B22+B18</f>
        <v>0.30000000000000004</v>
      </c>
      <c r="L56" s="101">
        <v>1</v>
      </c>
      <c r="M56" s="102">
        <f>L56*K56*F30</f>
        <v>0.90000000000000013</v>
      </c>
      <c r="N56" s="102">
        <f>M56</f>
        <v>0.90000000000000013</v>
      </c>
      <c r="O56" s="101"/>
      <c r="P56" s="101"/>
      <c r="Q56" s="98"/>
      <c r="R56" s="98"/>
      <c r="S56" s="132"/>
      <c r="T56" s="113"/>
      <c r="U56" s="35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69"/>
      <c r="AU56" s="31"/>
      <c r="AV56" s="31"/>
      <c r="AW56" s="31"/>
    </row>
    <row r="57" spans="9:49" s="30" customFormat="1" ht="12.75">
      <c r="I57" s="162"/>
      <c r="J57" s="91" t="s">
        <v>162</v>
      </c>
      <c r="K57" s="103">
        <f>B18+B22+B23+B4+B5</f>
        <v>0.61499999999999999</v>
      </c>
      <c r="L57" s="104">
        <v>2</v>
      </c>
      <c r="M57" s="105">
        <f>F25*K57*L57</f>
        <v>12.3</v>
      </c>
      <c r="N57" s="105"/>
      <c r="O57" s="104"/>
      <c r="P57" s="104"/>
      <c r="Q57" s="106"/>
      <c r="R57" s="112">
        <f>M57</f>
        <v>12.3</v>
      </c>
      <c r="S57" s="129"/>
      <c r="T57" s="137"/>
      <c r="U57" s="35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69"/>
      <c r="AU57" s="31"/>
      <c r="AV57" s="31"/>
      <c r="AW57" s="31"/>
    </row>
    <row r="58" spans="9:49" s="77" customFormat="1" ht="24.95" customHeight="1" thickBot="1">
      <c r="I58" s="180" t="s">
        <v>89</v>
      </c>
      <c r="J58" s="181"/>
      <c r="K58" s="181"/>
      <c r="L58" s="182"/>
      <c r="M58" s="114">
        <f>SUM(M4:M57)</f>
        <v>443.1</v>
      </c>
      <c r="N58" s="115">
        <f>SUM(N4:N57)</f>
        <v>19.364999999999998</v>
      </c>
      <c r="O58" s="115">
        <f>SUM(O4:O57)</f>
        <v>135.32499999999999</v>
      </c>
      <c r="P58" s="116">
        <f>SUM(P3:P57)</f>
        <v>18.04</v>
      </c>
      <c r="Q58" s="115">
        <f>SUM(Q3:Q57)</f>
        <v>9.4</v>
      </c>
      <c r="R58" s="115">
        <f>SUM(R3:R57)</f>
        <v>227.60000000000005</v>
      </c>
      <c r="S58" s="134">
        <v>26.32</v>
      </c>
      <c r="T58" s="139">
        <f>SUM(T3:T57)</f>
        <v>14.1</v>
      </c>
      <c r="AG58" s="78"/>
      <c r="AH58" s="78"/>
      <c r="AI58" s="78"/>
      <c r="AJ58" s="78"/>
      <c r="AK58" s="78"/>
      <c r="AL58" s="78"/>
      <c r="AM58" s="78"/>
      <c r="AN58" s="78"/>
      <c r="AO58" s="78"/>
      <c r="AP58" s="78"/>
      <c r="AQ58" s="78"/>
      <c r="AR58" s="78"/>
      <c r="AS58" s="78"/>
      <c r="AT58" s="79"/>
      <c r="AU58" s="78"/>
      <c r="AV58" s="78"/>
      <c r="AW58" s="78"/>
    </row>
    <row r="59" spans="9:49" s="30" customFormat="1" ht="13.5" thickTop="1">
      <c r="I59" s="39"/>
      <c r="N59" s="75"/>
      <c r="O59" s="40"/>
      <c r="P59" s="32"/>
      <c r="Q59" s="32"/>
      <c r="R59" s="32"/>
      <c r="S59" s="32"/>
      <c r="T59" s="135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69"/>
      <c r="AU59" s="31"/>
      <c r="AV59" s="31"/>
      <c r="AW59" s="31"/>
    </row>
    <row r="60" spans="9:49" s="30" customFormat="1" ht="12.75">
      <c r="O60" s="40"/>
      <c r="P60" s="32"/>
      <c r="Q60" s="32"/>
      <c r="R60" s="32"/>
      <c r="S60" s="32"/>
      <c r="T60" s="135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69"/>
      <c r="AU60" s="31"/>
      <c r="AV60" s="31"/>
      <c r="AW60" s="31"/>
    </row>
    <row r="61" spans="9:49" s="31" customFormat="1" ht="12.75">
      <c r="P61" s="32"/>
      <c r="Q61" s="32"/>
      <c r="R61" s="32"/>
      <c r="S61" s="32"/>
      <c r="T61" s="63"/>
      <c r="AT61" s="69"/>
    </row>
    <row r="62" spans="9:49" s="31" customFormat="1" ht="12.75">
      <c r="P62" s="152"/>
      <c r="Q62" s="153"/>
      <c r="R62" s="153"/>
      <c r="S62" s="126"/>
      <c r="T62" s="63"/>
      <c r="AU62" s="69"/>
    </row>
    <row r="63" spans="9:49" s="31" customFormat="1" ht="12.75">
      <c r="P63" s="152"/>
      <c r="Q63" s="153"/>
      <c r="R63" s="153"/>
      <c r="S63" s="126"/>
      <c r="T63" s="63"/>
    </row>
    <row r="64" spans="9:49" s="31" customFormat="1" ht="12.75">
      <c r="P64" s="42"/>
      <c r="Q64" s="43"/>
      <c r="R64" s="44"/>
      <c r="S64" s="44"/>
      <c r="T64" s="63"/>
    </row>
    <row r="65" spans="16:22" s="31" customFormat="1" ht="12.75">
      <c r="P65" s="45"/>
      <c r="Q65" s="46"/>
      <c r="R65" s="44"/>
      <c r="S65" s="44"/>
      <c r="T65" s="63"/>
    </row>
    <row r="66" spans="16:22" s="31" customFormat="1" ht="12.75">
      <c r="P66" s="47"/>
      <c r="Q66" s="46"/>
      <c r="R66" s="44"/>
      <c r="S66" s="44"/>
      <c r="T66" s="63"/>
    </row>
    <row r="67" spans="16:22" s="31" customFormat="1" ht="12.75">
      <c r="P67" s="47"/>
      <c r="Q67" s="46"/>
      <c r="R67" s="44"/>
      <c r="S67" s="44"/>
      <c r="T67" s="63"/>
    </row>
    <row r="68" spans="16:22" s="31" customFormat="1" ht="12.75">
      <c r="P68" s="47"/>
      <c r="Q68" s="46"/>
      <c r="R68" s="44"/>
      <c r="S68" s="44"/>
      <c r="T68" s="63"/>
    </row>
    <row r="69" spans="16:22" s="31" customFormat="1" ht="12.75">
      <c r="P69" s="47"/>
      <c r="Q69" s="46"/>
      <c r="R69" s="44"/>
      <c r="S69" s="44"/>
      <c r="T69" s="63"/>
    </row>
    <row r="70" spans="16:22" s="31" customFormat="1" ht="12.75">
      <c r="P70" s="48"/>
      <c r="Q70" s="49"/>
      <c r="R70" s="44"/>
      <c r="S70" s="44"/>
      <c r="T70" s="63"/>
    </row>
    <row r="71" spans="16:22" s="31" customFormat="1" ht="12.75">
      <c r="P71" s="32"/>
      <c r="Q71" s="32"/>
      <c r="R71" s="32"/>
      <c r="S71" s="32"/>
      <c r="T71" s="63"/>
    </row>
    <row r="72" spans="16:22" s="31" customFormat="1" ht="12.75">
      <c r="P72" s="32"/>
      <c r="Q72" s="32"/>
      <c r="R72" s="32"/>
      <c r="S72" s="32"/>
      <c r="T72" s="63"/>
    </row>
    <row r="73" spans="16:22" s="31" customFormat="1" ht="12.75">
      <c r="P73" s="32"/>
      <c r="Q73" s="32"/>
      <c r="R73" s="32"/>
      <c r="S73" s="32"/>
      <c r="T73" s="63"/>
    </row>
    <row r="74" spans="16:22" s="31" customFormat="1" ht="12.75">
      <c r="P74" s="32"/>
      <c r="Q74" s="32"/>
      <c r="R74" s="32"/>
      <c r="S74" s="32"/>
      <c r="T74" s="63"/>
    </row>
    <row r="75" spans="16:22" s="31" customFormat="1" ht="12.75">
      <c r="P75" s="171"/>
      <c r="Q75" s="51"/>
      <c r="R75" s="52"/>
      <c r="S75" s="124"/>
      <c r="T75" s="140"/>
      <c r="U75" s="51"/>
      <c r="V75" s="170"/>
    </row>
    <row r="76" spans="16:22" s="31" customFormat="1" ht="12.75">
      <c r="P76" s="171"/>
      <c r="Q76" s="51"/>
      <c r="R76" s="52"/>
      <c r="S76" s="124"/>
      <c r="T76" s="140"/>
      <c r="U76" s="51"/>
      <c r="V76" s="170"/>
    </row>
    <row r="77" spans="16:22" s="31" customFormat="1" ht="12.75">
      <c r="Q77" s="55"/>
      <c r="R77" s="56"/>
      <c r="S77" s="56"/>
      <c r="T77" s="141"/>
      <c r="U77" s="58"/>
      <c r="V77" s="57"/>
    </row>
    <row r="78" spans="16:22" s="31" customFormat="1" ht="12.75">
      <c r="P78" s="59"/>
      <c r="Q78" s="55"/>
      <c r="R78" s="55"/>
      <c r="S78" s="55"/>
      <c r="T78" s="141"/>
      <c r="U78" s="58"/>
      <c r="V78" s="57"/>
    </row>
    <row r="79" spans="16:22" s="31" customFormat="1" ht="12.75">
      <c r="P79" s="59"/>
      <c r="Q79" s="55"/>
      <c r="R79" s="55"/>
      <c r="S79" s="55"/>
      <c r="T79" s="141"/>
      <c r="U79" s="58"/>
      <c r="V79" s="57"/>
    </row>
    <row r="80" spans="16:22" s="31" customFormat="1" ht="12.75">
      <c r="P80" s="59"/>
      <c r="Q80" s="55"/>
      <c r="R80" s="55"/>
      <c r="S80" s="55"/>
      <c r="T80" s="141"/>
      <c r="U80" s="58"/>
      <c r="V80" s="57"/>
    </row>
    <row r="81" spans="16:24" s="31" customFormat="1" ht="12.75">
      <c r="P81" s="59"/>
      <c r="Q81" s="55"/>
      <c r="R81" s="55"/>
      <c r="S81" s="55"/>
      <c r="T81" s="141"/>
      <c r="U81" s="58"/>
      <c r="V81" s="57"/>
    </row>
    <row r="82" spans="16:24" s="31" customFormat="1" ht="12.75">
      <c r="P82" s="59"/>
      <c r="Q82" s="55"/>
      <c r="R82" s="55"/>
      <c r="S82" s="55"/>
      <c r="T82" s="141"/>
      <c r="U82" s="58"/>
      <c r="V82" s="57"/>
    </row>
    <row r="83" spans="16:24" s="31" customFormat="1" ht="12.75">
      <c r="P83" s="59"/>
      <c r="Q83" s="55"/>
      <c r="R83" s="56"/>
      <c r="S83" s="56"/>
      <c r="T83" s="141"/>
      <c r="U83" s="58"/>
      <c r="V83" s="57"/>
    </row>
    <row r="84" spans="16:24" s="31" customFormat="1" ht="12.75">
      <c r="P84" s="32"/>
      <c r="Q84" s="32"/>
      <c r="R84" s="32"/>
      <c r="S84" s="32"/>
      <c r="T84" s="63"/>
      <c r="U84" s="32"/>
      <c r="V84" s="32"/>
      <c r="X84" s="32"/>
    </row>
    <row r="85" spans="16:24" s="31" customFormat="1" ht="12.75">
      <c r="P85" s="32"/>
      <c r="Q85" s="32"/>
      <c r="R85" s="32"/>
      <c r="S85" s="32"/>
      <c r="T85" s="63"/>
    </row>
    <row r="86" spans="16:24" s="31" customFormat="1" ht="12.75">
      <c r="P86" s="32"/>
      <c r="Q86" s="32"/>
      <c r="R86" s="32"/>
      <c r="S86" s="32"/>
      <c r="T86" s="63"/>
    </row>
    <row r="87" spans="16:24" s="31" customFormat="1" ht="12.75">
      <c r="P87" s="171"/>
      <c r="Q87" s="51"/>
      <c r="R87" s="52"/>
      <c r="S87" s="124"/>
      <c r="T87" s="140"/>
      <c r="U87" s="51"/>
      <c r="V87" s="170"/>
    </row>
    <row r="88" spans="16:24" s="31" customFormat="1" ht="12.75">
      <c r="P88" s="171"/>
      <c r="Q88" s="51"/>
      <c r="R88" s="52"/>
      <c r="S88" s="124"/>
      <c r="T88" s="140"/>
      <c r="U88" s="51"/>
      <c r="V88" s="170"/>
    </row>
    <row r="89" spans="16:24" s="31" customFormat="1" ht="12.75">
      <c r="Q89" s="55"/>
      <c r="R89" s="60"/>
      <c r="S89" s="60"/>
      <c r="T89" s="141"/>
      <c r="U89" s="61"/>
      <c r="V89" s="57"/>
    </row>
    <row r="90" spans="16:24" s="31" customFormat="1" ht="12.75">
      <c r="P90" s="59"/>
      <c r="Q90" s="55"/>
      <c r="R90" s="55"/>
      <c r="S90" s="55"/>
      <c r="T90" s="141"/>
      <c r="U90" s="58"/>
      <c r="V90" s="57"/>
    </row>
    <row r="91" spans="16:24" s="31" customFormat="1" ht="12.75">
      <c r="P91" s="59"/>
      <c r="Q91" s="55"/>
      <c r="R91" s="55"/>
      <c r="S91" s="55"/>
      <c r="T91" s="141"/>
      <c r="U91" s="58"/>
      <c r="V91" s="57"/>
    </row>
    <row r="92" spans="16:24" s="31" customFormat="1" ht="12.75">
      <c r="P92" s="59"/>
      <c r="Q92" s="55"/>
      <c r="R92" s="55"/>
      <c r="S92" s="55"/>
      <c r="T92" s="141"/>
      <c r="U92" s="58"/>
      <c r="V92" s="57"/>
    </row>
    <row r="93" spans="16:24" s="31" customFormat="1" ht="12.75">
      <c r="P93" s="59"/>
      <c r="Q93" s="55"/>
      <c r="R93" s="55"/>
      <c r="S93" s="55"/>
      <c r="T93" s="141"/>
      <c r="U93" s="58"/>
      <c r="V93" s="57"/>
    </row>
    <row r="94" spans="16:24" s="31" customFormat="1" ht="12.75">
      <c r="P94" s="59"/>
      <c r="Q94" s="55"/>
      <c r="R94" s="55"/>
      <c r="S94" s="55"/>
      <c r="T94" s="141"/>
      <c r="U94" s="58"/>
      <c r="V94" s="57"/>
    </row>
    <row r="95" spans="16:24" s="31" customFormat="1" ht="12.75">
      <c r="P95" s="59"/>
      <c r="Q95" s="55"/>
      <c r="R95" s="56"/>
      <c r="S95" s="56"/>
      <c r="T95" s="141"/>
      <c r="U95" s="58"/>
      <c r="V95" s="57"/>
    </row>
    <row r="96" spans="16:24" s="31" customFormat="1" ht="12.75">
      <c r="P96" s="32"/>
      <c r="Q96" s="32"/>
      <c r="R96" s="32"/>
      <c r="S96" s="32"/>
      <c r="T96" s="63"/>
      <c r="V96" s="62"/>
    </row>
    <row r="97" spans="16:23" s="31" customFormat="1" ht="12.75">
      <c r="P97" s="32"/>
      <c r="Q97" s="32"/>
      <c r="R97" s="32"/>
      <c r="S97" s="32"/>
      <c r="T97" s="63"/>
    </row>
    <row r="98" spans="16:23" s="31" customFormat="1" ht="12.75">
      <c r="P98" s="32"/>
      <c r="Q98" s="32"/>
      <c r="R98" s="32"/>
      <c r="S98" s="32"/>
      <c r="T98" s="63"/>
    </row>
    <row r="99" spans="16:23" s="31" customFormat="1" ht="12.75">
      <c r="P99" s="32"/>
      <c r="Q99" s="32"/>
      <c r="R99" s="32"/>
      <c r="S99" s="32"/>
      <c r="T99" s="63"/>
    </row>
    <row r="100" spans="16:23" s="31" customFormat="1" ht="12.75">
      <c r="P100" s="32"/>
      <c r="Q100" s="32"/>
      <c r="R100" s="32"/>
      <c r="S100" s="32"/>
      <c r="T100" s="63"/>
    </row>
    <row r="101" spans="16:23" s="31" customFormat="1" ht="12.75">
      <c r="P101" s="32"/>
      <c r="Q101" s="32"/>
      <c r="R101" s="32"/>
      <c r="S101" s="32"/>
      <c r="T101" s="63"/>
    </row>
    <row r="102" spans="16:23" s="31" customFormat="1" ht="12.75">
      <c r="P102" s="32"/>
      <c r="Q102" s="32"/>
      <c r="R102" s="32"/>
      <c r="S102" s="32"/>
      <c r="T102" s="63"/>
    </row>
    <row r="103" spans="16:23" s="31" customFormat="1" ht="12.75">
      <c r="P103" s="32"/>
      <c r="Q103" s="32"/>
      <c r="R103" s="32"/>
      <c r="S103" s="32"/>
      <c r="T103" s="63"/>
    </row>
    <row r="104" spans="16:23" s="31" customFormat="1" ht="12.75">
      <c r="P104" s="32"/>
      <c r="Q104" s="32"/>
      <c r="R104" s="63"/>
      <c r="S104" s="63"/>
      <c r="T104" s="63"/>
      <c r="U104" s="44"/>
    </row>
    <row r="105" spans="16:23" s="31" customFormat="1" ht="12.75">
      <c r="P105" s="32"/>
      <c r="Q105" s="32"/>
      <c r="R105" s="63"/>
      <c r="S105" s="63"/>
      <c r="T105" s="63"/>
      <c r="U105" s="44"/>
    </row>
    <row r="106" spans="16:23" s="31" customFormat="1" ht="12.75">
      <c r="P106" s="32"/>
      <c r="Q106" s="32"/>
      <c r="R106" s="32"/>
      <c r="S106" s="32"/>
      <c r="T106" s="63"/>
    </row>
    <row r="107" spans="16:23" s="31" customFormat="1" ht="12.75">
      <c r="P107" s="32"/>
      <c r="Q107" s="32"/>
      <c r="R107" s="32"/>
      <c r="S107" s="32"/>
      <c r="T107" s="63"/>
    </row>
    <row r="108" spans="16:23" s="31" customFormat="1" ht="12.75">
      <c r="P108" s="32"/>
      <c r="Q108" s="32"/>
      <c r="R108" s="32"/>
      <c r="S108" s="32"/>
      <c r="T108" s="63"/>
    </row>
    <row r="109" spans="16:23" s="31" customFormat="1" ht="12.75">
      <c r="P109" s="32"/>
      <c r="Q109" s="32"/>
      <c r="R109" s="32"/>
      <c r="S109" s="32"/>
      <c r="T109" s="63"/>
    </row>
    <row r="110" spans="16:23" s="31" customFormat="1" ht="12.75">
      <c r="P110" s="32"/>
      <c r="Q110" s="32"/>
      <c r="R110" s="171"/>
      <c r="S110" s="125"/>
      <c r="T110" s="172"/>
      <c r="U110" s="53"/>
      <c r="V110" s="51"/>
      <c r="W110" s="169"/>
    </row>
    <row r="111" spans="16:23" s="31" customFormat="1" ht="12.75">
      <c r="P111" s="32"/>
      <c r="Q111" s="32"/>
      <c r="R111" s="171"/>
      <c r="S111" s="125"/>
      <c r="T111" s="172"/>
      <c r="U111" s="53"/>
      <c r="V111" s="51"/>
      <c r="W111" s="169"/>
    </row>
    <row r="112" spans="16:23" s="31" customFormat="1" ht="12.75">
      <c r="P112" s="32"/>
      <c r="Q112" s="32"/>
      <c r="R112" s="171"/>
      <c r="S112" s="125"/>
      <c r="T112" s="172"/>
      <c r="U112" s="53"/>
      <c r="V112" s="64"/>
      <c r="W112" s="169"/>
    </row>
    <row r="113" spans="16:23" s="31" customFormat="1" ht="12.75">
      <c r="P113" s="32"/>
      <c r="Q113" s="32"/>
      <c r="R113" s="171"/>
      <c r="S113" s="125"/>
      <c r="T113" s="172"/>
      <c r="U113" s="53"/>
      <c r="V113" s="64"/>
      <c r="W113" s="169"/>
    </row>
    <row r="114" spans="16:23" s="31" customFormat="1" ht="12.75">
      <c r="P114" s="32"/>
      <c r="Q114" s="32"/>
      <c r="T114" s="141"/>
      <c r="U114" s="55"/>
      <c r="V114" s="58"/>
      <c r="W114" s="58"/>
    </row>
    <row r="115" spans="16:23" s="31" customFormat="1" ht="12.75">
      <c r="P115" s="32"/>
      <c r="Q115" s="32"/>
      <c r="R115" s="59"/>
      <c r="S115" s="59"/>
      <c r="T115" s="141"/>
      <c r="U115" s="55"/>
      <c r="V115" s="58"/>
      <c r="W115" s="58"/>
    </row>
    <row r="116" spans="16:23" s="31" customFormat="1" ht="12.75">
      <c r="P116" s="32"/>
      <c r="Q116" s="32"/>
      <c r="R116" s="59"/>
      <c r="S116" s="59"/>
      <c r="T116" s="141"/>
      <c r="U116" s="55"/>
      <c r="V116" s="58"/>
      <c r="W116" s="58"/>
    </row>
    <row r="117" spans="16:23" s="31" customFormat="1" ht="12.75">
      <c r="P117" s="32"/>
      <c r="Q117" s="32"/>
      <c r="R117" s="59"/>
      <c r="S117" s="59"/>
      <c r="T117" s="141"/>
      <c r="U117" s="55"/>
      <c r="V117" s="58"/>
      <c r="W117" s="58"/>
    </row>
    <row r="118" spans="16:23" s="31" customFormat="1" ht="12.75">
      <c r="P118" s="32"/>
      <c r="Q118" s="32"/>
      <c r="R118" s="59"/>
      <c r="S118" s="59"/>
      <c r="T118" s="141"/>
      <c r="U118" s="55"/>
      <c r="V118" s="58"/>
      <c r="W118" s="58"/>
    </row>
    <row r="119" spans="16:23" s="31" customFormat="1" ht="12.75">
      <c r="P119" s="32"/>
      <c r="Q119" s="32"/>
      <c r="R119" s="59"/>
      <c r="S119" s="59"/>
      <c r="T119" s="141"/>
      <c r="U119" s="55"/>
      <c r="V119" s="58"/>
      <c r="W119" s="58"/>
    </row>
    <row r="120" spans="16:23" s="31" customFormat="1" ht="12.75">
      <c r="P120" s="32"/>
      <c r="Q120" s="32"/>
      <c r="R120" s="59"/>
      <c r="S120" s="59"/>
      <c r="T120" s="141"/>
      <c r="U120" s="55"/>
      <c r="V120" s="58"/>
      <c r="W120" s="58"/>
    </row>
    <row r="121" spans="16:23" s="31" customFormat="1" ht="12.75">
      <c r="P121" s="32"/>
      <c r="Q121" s="32"/>
      <c r="R121" s="32"/>
      <c r="S121" s="32"/>
      <c r="T121" s="63"/>
    </row>
    <row r="122" spans="16:23" s="31" customFormat="1" ht="12.75">
      <c r="P122" s="32"/>
      <c r="Q122" s="32"/>
      <c r="R122" s="32"/>
      <c r="S122" s="32"/>
      <c r="T122" s="63"/>
    </row>
    <row r="123" spans="16:23" s="31" customFormat="1" ht="12.75">
      <c r="P123" s="32"/>
      <c r="Q123" s="32"/>
      <c r="R123" s="32"/>
      <c r="S123" s="32"/>
      <c r="T123" s="63"/>
    </row>
    <row r="124" spans="16:23" s="31" customFormat="1" ht="12.75">
      <c r="P124" s="32"/>
      <c r="Q124" s="32"/>
      <c r="T124" s="63"/>
    </row>
    <row r="125" spans="16:23" s="31" customFormat="1" ht="12.75">
      <c r="P125" s="32"/>
      <c r="Q125" s="32"/>
      <c r="T125" s="63"/>
    </row>
    <row r="126" spans="16:23" s="31" customFormat="1" ht="12.75">
      <c r="P126" s="32"/>
      <c r="Q126" s="32"/>
      <c r="T126" s="63"/>
    </row>
    <row r="127" spans="16:23" s="31" customFormat="1" ht="12.75">
      <c r="P127" s="32"/>
      <c r="Q127" s="32"/>
      <c r="T127" s="63"/>
    </row>
    <row r="128" spans="16:23" s="31" customFormat="1" ht="12.75">
      <c r="P128" s="32"/>
      <c r="Q128" s="32"/>
      <c r="R128" s="32"/>
      <c r="S128" s="32"/>
      <c r="T128" s="63"/>
    </row>
    <row r="129" spans="16:24" s="31" customFormat="1" ht="12.75">
      <c r="P129" s="32"/>
      <c r="Q129" s="32"/>
      <c r="R129" s="32"/>
      <c r="S129" s="32"/>
      <c r="T129" s="63"/>
    </row>
    <row r="130" spans="16:24" s="31" customFormat="1" ht="12.75">
      <c r="P130" s="32"/>
      <c r="Q130" s="32"/>
      <c r="R130" s="32"/>
      <c r="S130" s="32"/>
      <c r="T130" s="63"/>
    </row>
    <row r="131" spans="16:24" s="31" customFormat="1" ht="12.75">
      <c r="P131" s="32"/>
      <c r="Q131" s="32"/>
      <c r="R131" s="32"/>
      <c r="S131" s="32"/>
      <c r="T131" s="63"/>
    </row>
    <row r="132" spans="16:24" s="31" customFormat="1" ht="12.75">
      <c r="P132" s="32"/>
      <c r="Q132" s="32"/>
      <c r="R132" s="32"/>
      <c r="S132" s="32"/>
      <c r="T132" s="63"/>
    </row>
    <row r="133" spans="16:24" s="31" customFormat="1" ht="12.75">
      <c r="P133" s="32"/>
      <c r="Q133" s="32"/>
      <c r="R133" s="32"/>
      <c r="S133" s="32"/>
      <c r="T133" s="63"/>
    </row>
    <row r="134" spans="16:24" s="31" customFormat="1" ht="12.75">
      <c r="P134" s="32"/>
      <c r="Q134" s="32"/>
      <c r="R134" s="32"/>
      <c r="S134" s="32"/>
      <c r="T134" s="63"/>
    </row>
    <row r="135" spans="16:24" s="31" customFormat="1" ht="14.25">
      <c r="P135" s="32"/>
      <c r="Q135" s="32"/>
      <c r="R135" s="164"/>
      <c r="S135" s="123"/>
      <c r="T135" s="142"/>
      <c r="U135" s="53"/>
      <c r="V135" s="165"/>
      <c r="W135" s="51"/>
      <c r="X135" s="166"/>
    </row>
    <row r="136" spans="16:24" s="2" customFormat="1">
      <c r="P136" s="1"/>
      <c r="Q136" s="1"/>
      <c r="R136" s="164"/>
      <c r="S136" s="123"/>
      <c r="T136" s="143"/>
      <c r="U136" s="6"/>
      <c r="V136" s="165"/>
      <c r="W136" s="5"/>
      <c r="X136" s="166"/>
    </row>
    <row r="137" spans="16:24" s="2" customFormat="1">
      <c r="P137" s="1"/>
      <c r="Q137" s="1"/>
      <c r="R137" s="7"/>
      <c r="S137" s="7"/>
      <c r="T137" s="144"/>
      <c r="U137" s="8"/>
      <c r="V137" s="8"/>
      <c r="W137" s="13"/>
      <c r="X137" s="9"/>
    </row>
    <row r="138" spans="16:24" s="2" customFormat="1" ht="15.75">
      <c r="P138" s="1"/>
      <c r="Q138" s="1"/>
      <c r="R138" s="11"/>
      <c r="S138" s="11"/>
      <c r="T138" s="144"/>
      <c r="U138" s="12"/>
      <c r="V138" s="8"/>
      <c r="W138" s="10"/>
      <c r="X138" s="9"/>
    </row>
    <row r="139" spans="16:24" s="2" customFormat="1" ht="15.75">
      <c r="P139" s="1"/>
      <c r="Q139" s="1"/>
      <c r="R139" s="11"/>
      <c r="S139" s="11"/>
      <c r="T139" s="144"/>
      <c r="U139" s="12"/>
      <c r="V139" s="8"/>
      <c r="W139" s="10"/>
      <c r="X139" s="9"/>
    </row>
    <row r="140" spans="16:24" s="2" customFormat="1" ht="15.75">
      <c r="P140" s="1"/>
      <c r="Q140" s="1"/>
      <c r="R140" s="11"/>
      <c r="S140" s="11"/>
      <c r="T140" s="144"/>
      <c r="U140" s="12"/>
      <c r="V140" s="8"/>
      <c r="W140" s="10"/>
      <c r="X140" s="9"/>
    </row>
    <row r="141" spans="16:24" s="2" customFormat="1" ht="15.75">
      <c r="P141" s="1"/>
      <c r="Q141" s="1"/>
      <c r="R141" s="11"/>
      <c r="S141" s="11"/>
      <c r="T141" s="144"/>
      <c r="U141" s="12"/>
      <c r="V141" s="8"/>
      <c r="W141" s="10"/>
      <c r="X141" s="9"/>
    </row>
    <row r="142" spans="16:24" s="2" customFormat="1" ht="15.75">
      <c r="P142" s="1"/>
      <c r="Q142" s="1"/>
      <c r="R142" s="11"/>
      <c r="S142" s="11"/>
      <c r="T142" s="144"/>
      <c r="U142" s="12"/>
      <c r="V142" s="8"/>
      <c r="W142" s="10"/>
      <c r="X142" s="9"/>
    </row>
    <row r="143" spans="16:24" s="2" customFormat="1">
      <c r="P143" s="1"/>
      <c r="Q143" s="1"/>
      <c r="R143" s="11"/>
      <c r="S143" s="11"/>
      <c r="T143" s="144"/>
      <c r="U143" s="8"/>
      <c r="V143" s="8"/>
      <c r="W143" s="10"/>
      <c r="X143" s="9"/>
    </row>
    <row r="144" spans="16:24" s="2" customFormat="1">
      <c r="P144" s="1"/>
      <c r="Q144" s="1"/>
      <c r="R144" s="167"/>
      <c r="S144" s="167"/>
      <c r="T144" s="167"/>
      <c r="U144" s="167"/>
      <c r="V144" s="167"/>
      <c r="W144" s="167"/>
      <c r="X144" s="168"/>
    </row>
    <row r="145" spans="16:24" s="2" customFormat="1">
      <c r="P145" s="1"/>
      <c r="Q145" s="1"/>
      <c r="R145" s="167"/>
      <c r="S145" s="167"/>
      <c r="T145" s="167"/>
      <c r="U145" s="167"/>
      <c r="V145" s="167"/>
      <c r="W145" s="167"/>
      <c r="X145" s="168"/>
    </row>
    <row r="146" spans="16:24" s="2" customFormat="1">
      <c r="P146" s="1"/>
      <c r="Q146" s="1"/>
      <c r="R146" s="1"/>
      <c r="S146" s="1"/>
      <c r="T146" s="145"/>
    </row>
    <row r="147" spans="16:24" s="2" customFormat="1">
      <c r="P147" s="1"/>
      <c r="Q147" s="1"/>
      <c r="R147" s="1"/>
      <c r="S147" s="1"/>
      <c r="T147" s="145"/>
    </row>
    <row r="148" spans="16:24" s="2" customFormat="1">
      <c r="P148" s="1"/>
      <c r="Q148" s="1"/>
      <c r="R148" s="1"/>
      <c r="S148" s="1"/>
      <c r="T148" s="145"/>
    </row>
    <row r="149" spans="16:24" s="2" customFormat="1">
      <c r="P149" s="1"/>
      <c r="Q149" s="1"/>
      <c r="R149" s="1"/>
      <c r="S149" s="1"/>
      <c r="T149" s="145"/>
    </row>
    <row r="150" spans="16:24" s="2" customFormat="1">
      <c r="P150" s="1"/>
      <c r="Q150" s="1"/>
      <c r="R150" s="1"/>
      <c r="S150" s="1"/>
      <c r="T150" s="145"/>
    </row>
    <row r="151" spans="16:24" s="2" customFormat="1">
      <c r="P151" s="1"/>
      <c r="Q151" s="1"/>
      <c r="R151" s="1"/>
      <c r="S151" s="1"/>
      <c r="T151" s="145"/>
    </row>
    <row r="152" spans="16:24" s="2" customFormat="1">
      <c r="P152" s="1"/>
      <c r="Q152" s="1"/>
      <c r="R152" s="1"/>
      <c r="S152" s="1"/>
      <c r="T152" s="145"/>
    </row>
    <row r="153" spans="16:24" s="2" customFormat="1">
      <c r="P153" s="1"/>
      <c r="Q153" s="1"/>
      <c r="R153" s="1"/>
      <c r="S153" s="1"/>
      <c r="T153" s="145"/>
    </row>
    <row r="154" spans="16:24" s="2" customFormat="1">
      <c r="P154" s="1"/>
      <c r="Q154" s="1"/>
      <c r="R154" s="1"/>
      <c r="S154" s="1"/>
      <c r="T154" s="145"/>
    </row>
    <row r="155" spans="16:24" s="2" customFormat="1">
      <c r="P155" s="1"/>
      <c r="Q155" s="1"/>
      <c r="R155" s="1"/>
      <c r="S155" s="1"/>
      <c r="T155" s="145"/>
    </row>
    <row r="156" spans="16:24" s="2" customFormat="1">
      <c r="P156" s="1"/>
      <c r="Q156" s="1"/>
      <c r="R156" s="1"/>
      <c r="S156" s="1"/>
      <c r="T156" s="145"/>
    </row>
    <row r="157" spans="16:24" s="2" customFormat="1">
      <c r="P157" s="1"/>
      <c r="Q157" s="1"/>
      <c r="R157" s="1"/>
      <c r="S157" s="1"/>
      <c r="T157" s="145"/>
    </row>
    <row r="158" spans="16:24" s="2" customFormat="1">
      <c r="P158" s="1"/>
      <c r="Q158" s="1"/>
      <c r="R158" s="1"/>
      <c r="S158" s="1"/>
      <c r="T158" s="145"/>
    </row>
    <row r="159" spans="16:24" s="2" customFormat="1">
      <c r="P159" s="1"/>
      <c r="Q159" s="1"/>
      <c r="R159" s="1"/>
      <c r="S159" s="1"/>
      <c r="T159" s="145"/>
    </row>
    <row r="160" spans="16:24" s="2" customFormat="1">
      <c r="P160" s="1"/>
      <c r="Q160" s="1"/>
      <c r="R160" s="1"/>
      <c r="S160" s="1"/>
      <c r="T160" s="145"/>
    </row>
    <row r="161" spans="16:20" s="2" customFormat="1">
      <c r="P161" s="1"/>
      <c r="Q161" s="1"/>
      <c r="R161" s="1"/>
      <c r="S161" s="1"/>
      <c r="T161" s="145"/>
    </row>
    <row r="162" spans="16:20" s="2" customFormat="1">
      <c r="P162" s="1"/>
      <c r="Q162" s="1"/>
      <c r="R162" s="1"/>
      <c r="S162" s="1"/>
      <c r="T162" s="145"/>
    </row>
    <row r="163" spans="16:20" s="2" customFormat="1">
      <c r="P163" s="1"/>
      <c r="Q163" s="1"/>
      <c r="R163" s="1"/>
      <c r="S163" s="1"/>
      <c r="T163" s="145"/>
    </row>
    <row r="164" spans="16:20" s="2" customFormat="1">
      <c r="P164" s="1"/>
      <c r="Q164" s="1"/>
      <c r="R164" s="1"/>
      <c r="S164" s="1"/>
      <c r="T164" s="145"/>
    </row>
    <row r="165" spans="16:20" s="2" customFormat="1">
      <c r="P165" s="1"/>
      <c r="Q165" s="1"/>
      <c r="R165" s="1"/>
      <c r="S165" s="1"/>
      <c r="T165" s="145"/>
    </row>
    <row r="166" spans="16:20" s="2" customFormat="1">
      <c r="P166" s="1"/>
      <c r="Q166" s="1"/>
      <c r="R166" s="1"/>
      <c r="S166" s="1"/>
      <c r="T166" s="145"/>
    </row>
    <row r="167" spans="16:20" s="2" customFormat="1">
      <c r="P167" s="1"/>
      <c r="Q167" s="1"/>
      <c r="R167" s="1"/>
      <c r="S167" s="1"/>
      <c r="T167" s="145"/>
    </row>
    <row r="168" spans="16:20" s="2" customFormat="1">
      <c r="P168" s="1"/>
      <c r="Q168" s="1"/>
      <c r="R168" s="1"/>
      <c r="S168" s="1"/>
      <c r="T168" s="145"/>
    </row>
    <row r="169" spans="16:20" s="2" customFormat="1">
      <c r="P169" s="1"/>
      <c r="Q169" s="1"/>
      <c r="R169" s="1"/>
      <c r="S169" s="1"/>
      <c r="T169" s="145"/>
    </row>
    <row r="170" spans="16:20" s="2" customFormat="1">
      <c r="P170" s="1"/>
      <c r="Q170" s="1"/>
      <c r="R170" s="1"/>
      <c r="S170" s="1"/>
      <c r="T170" s="145"/>
    </row>
    <row r="171" spans="16:20" s="2" customFormat="1">
      <c r="P171" s="1"/>
      <c r="Q171" s="1"/>
      <c r="R171" s="1"/>
      <c r="S171" s="1"/>
      <c r="T171" s="145"/>
    </row>
    <row r="172" spans="16:20" s="2" customFormat="1">
      <c r="P172" s="1"/>
      <c r="Q172" s="1"/>
      <c r="R172" s="1"/>
      <c r="S172" s="1"/>
      <c r="T172" s="145"/>
    </row>
    <row r="173" spans="16:20" s="2" customFormat="1">
      <c r="P173" s="1"/>
      <c r="Q173" s="1"/>
      <c r="R173" s="1"/>
      <c r="S173" s="1"/>
      <c r="T173" s="145"/>
    </row>
    <row r="174" spans="16:20" s="2" customFormat="1">
      <c r="P174" s="1"/>
      <c r="Q174" s="1"/>
      <c r="R174" s="1"/>
      <c r="S174" s="1"/>
      <c r="T174" s="145"/>
    </row>
    <row r="175" spans="16:20" s="2" customFormat="1">
      <c r="P175" s="1"/>
      <c r="Q175" s="1"/>
      <c r="R175" s="1"/>
      <c r="S175" s="1"/>
      <c r="T175" s="145"/>
    </row>
    <row r="176" spans="16:20" s="2" customFormat="1">
      <c r="P176" s="1"/>
      <c r="Q176" s="1"/>
      <c r="R176" s="1"/>
      <c r="S176" s="1"/>
      <c r="T176" s="145"/>
    </row>
    <row r="177" spans="16:20" s="2" customFormat="1">
      <c r="P177" s="1"/>
      <c r="Q177" s="1"/>
      <c r="R177" s="1"/>
      <c r="S177" s="1"/>
      <c r="T177" s="145"/>
    </row>
    <row r="178" spans="16:20" s="2" customFormat="1">
      <c r="P178" s="1"/>
      <c r="Q178" s="1"/>
      <c r="R178" s="1"/>
      <c r="S178" s="1"/>
      <c r="T178" s="145"/>
    </row>
    <row r="179" spans="16:20" s="2" customFormat="1">
      <c r="P179" s="1"/>
      <c r="Q179" s="1"/>
      <c r="R179" s="1"/>
      <c r="S179" s="1"/>
      <c r="T179" s="145"/>
    </row>
    <row r="180" spans="16:20" s="2" customFormat="1">
      <c r="P180" s="1"/>
      <c r="Q180" s="1"/>
      <c r="R180" s="1"/>
      <c r="S180" s="1"/>
      <c r="T180" s="145"/>
    </row>
    <row r="181" spans="16:20" s="2" customFormat="1">
      <c r="P181" s="1"/>
      <c r="Q181" s="1"/>
      <c r="R181" s="1"/>
      <c r="S181" s="1"/>
      <c r="T181" s="145"/>
    </row>
    <row r="182" spans="16:20" s="2" customFormat="1">
      <c r="P182" s="1"/>
      <c r="Q182" s="1"/>
      <c r="R182" s="1"/>
      <c r="S182" s="1"/>
      <c r="T182" s="145"/>
    </row>
    <row r="183" spans="16:20" s="2" customFormat="1">
      <c r="P183" s="1"/>
      <c r="Q183" s="1"/>
      <c r="R183" s="1"/>
      <c r="S183" s="1"/>
      <c r="T183" s="145"/>
    </row>
    <row r="184" spans="16:20" s="2" customFormat="1">
      <c r="P184" s="1"/>
      <c r="Q184" s="1"/>
      <c r="R184" s="1"/>
      <c r="S184" s="1"/>
      <c r="T184" s="145"/>
    </row>
    <row r="185" spans="16:20" s="2" customFormat="1">
      <c r="P185" s="1"/>
      <c r="Q185" s="1"/>
      <c r="R185" s="1"/>
      <c r="S185" s="1"/>
      <c r="T185" s="145"/>
    </row>
    <row r="186" spans="16:20" s="2" customFormat="1">
      <c r="P186" s="1"/>
      <c r="Q186" s="1"/>
      <c r="R186" s="1"/>
      <c r="S186" s="1"/>
      <c r="T186" s="145"/>
    </row>
    <row r="187" spans="16:20" s="2" customFormat="1">
      <c r="P187" s="1"/>
      <c r="Q187" s="1"/>
      <c r="R187" s="1"/>
      <c r="S187" s="1"/>
      <c r="T187" s="145"/>
    </row>
    <row r="188" spans="16:20" s="2" customFormat="1">
      <c r="P188" s="1"/>
      <c r="Q188" s="1"/>
      <c r="R188" s="1"/>
      <c r="S188" s="1"/>
      <c r="T188" s="145"/>
    </row>
    <row r="189" spans="16:20" s="2" customFormat="1">
      <c r="P189" s="1"/>
      <c r="Q189" s="1"/>
      <c r="R189" s="1"/>
      <c r="S189" s="1"/>
      <c r="T189" s="145"/>
    </row>
    <row r="190" spans="16:20" s="2" customFormat="1">
      <c r="P190" s="1"/>
      <c r="Q190" s="1"/>
      <c r="R190" s="1"/>
      <c r="S190" s="1"/>
      <c r="T190" s="145"/>
    </row>
    <row r="191" spans="16:20" s="2" customFormat="1">
      <c r="P191" s="1"/>
      <c r="Q191" s="1"/>
      <c r="R191" s="1"/>
      <c r="S191" s="1"/>
      <c r="T191" s="145"/>
    </row>
    <row r="192" spans="16:20" s="2" customFormat="1">
      <c r="P192" s="1"/>
      <c r="Q192" s="1"/>
      <c r="R192" s="1"/>
      <c r="S192" s="1"/>
      <c r="T192" s="145"/>
    </row>
    <row r="193" spans="16:20" s="2" customFormat="1">
      <c r="P193" s="1"/>
      <c r="Q193" s="1"/>
      <c r="R193" s="1"/>
      <c r="S193" s="1"/>
      <c r="T193" s="145"/>
    </row>
    <row r="194" spans="16:20" s="2" customFormat="1">
      <c r="P194" s="1"/>
      <c r="Q194" s="1"/>
      <c r="R194" s="1"/>
      <c r="S194" s="1"/>
      <c r="T194" s="145"/>
    </row>
    <row r="195" spans="16:20" s="2" customFormat="1">
      <c r="P195" s="1"/>
      <c r="Q195" s="1"/>
      <c r="R195" s="1"/>
      <c r="S195" s="1"/>
      <c r="T195" s="145"/>
    </row>
    <row r="196" spans="16:20" s="2" customFormat="1">
      <c r="P196" s="1"/>
      <c r="Q196" s="1"/>
      <c r="R196" s="1"/>
      <c r="S196" s="1"/>
      <c r="T196" s="145"/>
    </row>
    <row r="197" spans="16:20" s="2" customFormat="1">
      <c r="P197" s="1"/>
      <c r="Q197" s="1"/>
      <c r="R197" s="1"/>
      <c r="S197" s="1"/>
      <c r="T197" s="145"/>
    </row>
    <row r="198" spans="16:20" s="2" customFormat="1">
      <c r="P198" s="1"/>
      <c r="Q198" s="1"/>
      <c r="R198" s="1"/>
      <c r="S198" s="1"/>
      <c r="T198" s="145"/>
    </row>
    <row r="199" spans="16:20" s="2" customFormat="1">
      <c r="P199" s="1"/>
      <c r="Q199" s="1"/>
      <c r="R199" s="1"/>
      <c r="S199" s="1"/>
      <c r="T199" s="145"/>
    </row>
    <row r="200" spans="16:20" s="2" customFormat="1">
      <c r="P200" s="1"/>
      <c r="Q200" s="1"/>
      <c r="R200" s="1"/>
      <c r="S200" s="1"/>
      <c r="T200" s="145"/>
    </row>
    <row r="201" spans="16:20" s="2" customFormat="1">
      <c r="P201" s="1"/>
      <c r="Q201" s="1"/>
      <c r="R201" s="1"/>
      <c r="S201" s="1"/>
      <c r="T201" s="145"/>
    </row>
    <row r="202" spans="16:20" s="2" customFormat="1">
      <c r="P202" s="1"/>
      <c r="Q202" s="1"/>
      <c r="R202" s="1"/>
      <c r="S202" s="1"/>
      <c r="T202" s="145"/>
    </row>
    <row r="203" spans="16:20" s="2" customFormat="1">
      <c r="P203" s="1"/>
      <c r="Q203" s="1"/>
      <c r="R203" s="1"/>
      <c r="S203" s="1"/>
      <c r="T203" s="145"/>
    </row>
    <row r="204" spans="16:20" s="2" customFormat="1">
      <c r="P204" s="1"/>
      <c r="Q204" s="1"/>
      <c r="R204" s="1"/>
      <c r="S204" s="1"/>
      <c r="T204" s="145"/>
    </row>
    <row r="205" spans="16:20" s="2" customFormat="1">
      <c r="P205" s="1"/>
      <c r="Q205" s="1"/>
      <c r="R205" s="1"/>
      <c r="S205" s="1"/>
      <c r="T205" s="145"/>
    </row>
    <row r="206" spans="16:20" s="2" customFormat="1">
      <c r="P206" s="1"/>
      <c r="Q206" s="1"/>
      <c r="R206" s="1"/>
      <c r="S206" s="1"/>
      <c r="T206" s="145"/>
    </row>
    <row r="207" spans="16:20" s="2" customFormat="1">
      <c r="P207" s="1"/>
      <c r="Q207" s="1"/>
      <c r="R207" s="1"/>
      <c r="S207" s="1"/>
      <c r="T207" s="145"/>
    </row>
    <row r="208" spans="16:20" s="2" customFormat="1">
      <c r="P208" s="1"/>
      <c r="Q208" s="1"/>
      <c r="R208" s="1"/>
      <c r="S208" s="1"/>
      <c r="T208" s="145"/>
    </row>
    <row r="209" spans="16:20" s="2" customFormat="1">
      <c r="P209" s="1"/>
      <c r="Q209" s="1"/>
      <c r="R209" s="1"/>
      <c r="S209" s="1"/>
      <c r="T209" s="145"/>
    </row>
    <row r="210" spans="16:20" s="2" customFormat="1">
      <c r="P210" s="1"/>
      <c r="Q210" s="1"/>
      <c r="R210" s="1"/>
      <c r="S210" s="1"/>
      <c r="T210" s="145"/>
    </row>
    <row r="211" spans="16:20" s="2" customFormat="1">
      <c r="P211" s="1"/>
      <c r="Q211" s="1"/>
      <c r="R211" s="1"/>
      <c r="S211" s="1"/>
      <c r="T211" s="145"/>
    </row>
    <row r="212" spans="16:20" s="2" customFormat="1">
      <c r="P212" s="1"/>
      <c r="Q212" s="1"/>
      <c r="R212" s="1"/>
      <c r="S212" s="1"/>
      <c r="T212" s="145"/>
    </row>
    <row r="213" spans="16:20" s="2" customFormat="1">
      <c r="P213" s="1"/>
      <c r="Q213" s="1"/>
      <c r="R213" s="1"/>
      <c r="S213" s="1"/>
      <c r="T213" s="145"/>
    </row>
    <row r="214" spans="16:20" s="2" customFormat="1">
      <c r="P214" s="1"/>
      <c r="Q214" s="1"/>
      <c r="R214" s="1"/>
      <c r="S214" s="1"/>
      <c r="T214" s="145"/>
    </row>
    <row r="215" spans="16:20" s="2" customFormat="1">
      <c r="P215" s="1"/>
      <c r="Q215" s="1"/>
      <c r="R215" s="1"/>
      <c r="S215" s="1"/>
      <c r="T215" s="145"/>
    </row>
    <row r="216" spans="16:20" s="2" customFormat="1">
      <c r="P216" s="1"/>
      <c r="Q216" s="1"/>
      <c r="R216" s="1"/>
      <c r="S216" s="1"/>
      <c r="T216" s="145"/>
    </row>
    <row r="217" spans="16:20" s="2" customFormat="1">
      <c r="P217" s="1"/>
      <c r="Q217" s="1"/>
      <c r="R217" s="1"/>
      <c r="S217" s="1"/>
      <c r="T217" s="145"/>
    </row>
    <row r="218" spans="16:20" s="2" customFormat="1">
      <c r="P218" s="1"/>
      <c r="Q218" s="1"/>
      <c r="R218" s="1"/>
      <c r="S218" s="1"/>
      <c r="T218" s="145"/>
    </row>
    <row r="219" spans="16:20" s="2" customFormat="1">
      <c r="P219" s="1"/>
      <c r="Q219" s="1"/>
      <c r="R219" s="1"/>
      <c r="S219" s="1"/>
      <c r="T219" s="145"/>
    </row>
    <row r="220" spans="16:20" s="2" customFormat="1">
      <c r="P220" s="1"/>
      <c r="Q220" s="1"/>
      <c r="R220" s="1"/>
      <c r="S220" s="1"/>
      <c r="T220" s="145"/>
    </row>
    <row r="221" spans="16:20" s="2" customFormat="1">
      <c r="P221" s="1"/>
      <c r="Q221" s="1"/>
      <c r="R221" s="1"/>
      <c r="S221" s="1"/>
      <c r="T221" s="145"/>
    </row>
    <row r="222" spans="16:20" s="2" customFormat="1">
      <c r="P222" s="1"/>
      <c r="Q222" s="1"/>
      <c r="R222" s="1"/>
      <c r="S222" s="1"/>
      <c r="T222" s="145"/>
    </row>
    <row r="223" spans="16:20" s="2" customFormat="1">
      <c r="P223" s="1"/>
      <c r="Q223" s="1"/>
      <c r="R223" s="1"/>
      <c r="S223" s="1"/>
      <c r="T223" s="145"/>
    </row>
    <row r="224" spans="16:20" s="2" customFormat="1">
      <c r="P224" s="1"/>
      <c r="Q224" s="1"/>
      <c r="R224" s="1"/>
      <c r="S224" s="1"/>
      <c r="T224" s="145"/>
    </row>
    <row r="225" spans="16:20" s="2" customFormat="1">
      <c r="P225" s="1"/>
      <c r="Q225" s="1"/>
      <c r="R225" s="1"/>
      <c r="S225" s="1"/>
      <c r="T225" s="145"/>
    </row>
    <row r="226" spans="16:20" s="2" customFormat="1">
      <c r="P226" s="1"/>
      <c r="Q226" s="1"/>
      <c r="R226" s="1"/>
      <c r="S226" s="1"/>
      <c r="T226" s="145"/>
    </row>
    <row r="227" spans="16:20" s="2" customFormat="1">
      <c r="P227" s="1"/>
      <c r="Q227" s="1"/>
      <c r="R227" s="1"/>
      <c r="S227" s="1"/>
      <c r="T227" s="145"/>
    </row>
    <row r="228" spans="16:20" s="2" customFormat="1">
      <c r="P228" s="1"/>
      <c r="Q228" s="1"/>
      <c r="R228" s="1"/>
      <c r="S228" s="1"/>
      <c r="T228" s="145"/>
    </row>
    <row r="229" spans="16:20" s="2" customFormat="1">
      <c r="P229" s="1"/>
      <c r="Q229" s="1"/>
      <c r="R229" s="1"/>
      <c r="S229" s="1"/>
      <c r="T229" s="145"/>
    </row>
    <row r="230" spans="16:20" s="2" customFormat="1">
      <c r="P230" s="1"/>
      <c r="Q230" s="1"/>
      <c r="R230" s="1"/>
      <c r="S230" s="1"/>
      <c r="T230" s="145"/>
    </row>
    <row r="231" spans="16:20" s="2" customFormat="1">
      <c r="P231" s="1"/>
      <c r="Q231" s="1"/>
      <c r="R231" s="1"/>
      <c r="S231" s="1"/>
      <c r="T231" s="145"/>
    </row>
    <row r="232" spans="16:20" s="2" customFormat="1">
      <c r="P232" s="1"/>
      <c r="Q232" s="1"/>
      <c r="R232" s="1"/>
      <c r="S232" s="1"/>
      <c r="T232" s="145"/>
    </row>
    <row r="233" spans="16:20" s="2" customFormat="1">
      <c r="P233" s="1"/>
      <c r="Q233" s="1"/>
      <c r="R233" s="1"/>
      <c r="S233" s="1"/>
      <c r="T233" s="145"/>
    </row>
    <row r="234" spans="16:20" s="2" customFormat="1">
      <c r="P234" s="1"/>
      <c r="Q234" s="1"/>
      <c r="R234" s="1"/>
      <c r="S234" s="1"/>
      <c r="T234" s="145"/>
    </row>
    <row r="235" spans="16:20" s="2" customFormat="1">
      <c r="P235" s="1"/>
      <c r="Q235" s="1"/>
      <c r="R235" s="1"/>
      <c r="S235" s="1"/>
      <c r="T235" s="145"/>
    </row>
    <row r="236" spans="16:20" s="2" customFormat="1">
      <c r="P236" s="1"/>
      <c r="Q236" s="1"/>
      <c r="R236" s="1"/>
      <c r="S236" s="1"/>
      <c r="T236" s="145"/>
    </row>
    <row r="237" spans="16:20" s="2" customFormat="1">
      <c r="P237" s="1"/>
      <c r="Q237" s="1"/>
      <c r="R237" s="1"/>
      <c r="S237" s="1"/>
      <c r="T237" s="145"/>
    </row>
    <row r="238" spans="16:20" s="2" customFormat="1">
      <c r="P238" s="1"/>
      <c r="Q238" s="1"/>
      <c r="R238" s="1"/>
      <c r="S238" s="1"/>
      <c r="T238" s="145"/>
    </row>
    <row r="239" spans="16:20" s="2" customFormat="1">
      <c r="P239" s="1"/>
      <c r="Q239" s="1"/>
      <c r="R239" s="1"/>
      <c r="S239" s="1"/>
      <c r="T239" s="145"/>
    </row>
    <row r="240" spans="16:20" s="2" customFormat="1">
      <c r="P240" s="1"/>
      <c r="Q240" s="1"/>
      <c r="R240" s="1"/>
      <c r="S240" s="1"/>
      <c r="T240" s="145"/>
    </row>
    <row r="241" spans="16:20" s="2" customFormat="1">
      <c r="P241" s="1"/>
      <c r="Q241" s="1"/>
      <c r="R241" s="1"/>
      <c r="S241" s="1"/>
      <c r="T241" s="145"/>
    </row>
    <row r="242" spans="16:20" s="2" customFormat="1">
      <c r="P242" s="1"/>
      <c r="Q242" s="1"/>
      <c r="R242" s="1"/>
      <c r="S242" s="1"/>
      <c r="T242" s="145"/>
    </row>
    <row r="243" spans="16:20" s="2" customFormat="1">
      <c r="P243" s="1"/>
      <c r="Q243" s="1"/>
      <c r="R243" s="1"/>
      <c r="S243" s="1"/>
      <c r="T243" s="145"/>
    </row>
    <row r="244" spans="16:20" s="2" customFormat="1">
      <c r="P244" s="1"/>
      <c r="Q244" s="1"/>
      <c r="R244" s="1"/>
      <c r="S244" s="1"/>
      <c r="T244" s="145"/>
    </row>
    <row r="245" spans="16:20" s="2" customFormat="1">
      <c r="P245" s="1"/>
      <c r="Q245" s="1"/>
      <c r="R245" s="1"/>
      <c r="S245" s="1"/>
      <c r="T245" s="145"/>
    </row>
    <row r="246" spans="16:20" s="2" customFormat="1">
      <c r="P246" s="1"/>
      <c r="Q246" s="1"/>
      <c r="R246" s="1"/>
      <c r="S246" s="1"/>
      <c r="T246" s="145"/>
    </row>
    <row r="247" spans="16:20" s="2" customFormat="1">
      <c r="P247" s="1"/>
      <c r="Q247" s="1"/>
      <c r="R247" s="1"/>
      <c r="S247" s="1"/>
      <c r="T247" s="145"/>
    </row>
    <row r="248" spans="16:20" s="2" customFormat="1">
      <c r="P248" s="1"/>
      <c r="Q248" s="1"/>
      <c r="R248" s="1"/>
      <c r="S248" s="1"/>
      <c r="T248" s="145"/>
    </row>
    <row r="249" spans="16:20" s="2" customFormat="1">
      <c r="P249" s="1"/>
      <c r="Q249" s="1"/>
      <c r="R249" s="1"/>
      <c r="S249" s="1"/>
      <c r="T249" s="145"/>
    </row>
    <row r="250" spans="16:20" s="2" customFormat="1">
      <c r="P250" s="1"/>
      <c r="Q250" s="1"/>
      <c r="R250" s="1"/>
      <c r="S250" s="1"/>
      <c r="T250" s="145"/>
    </row>
    <row r="251" spans="16:20" s="2" customFormat="1">
      <c r="P251" s="1"/>
      <c r="Q251" s="1"/>
      <c r="R251" s="1"/>
      <c r="S251" s="1"/>
      <c r="T251" s="145"/>
    </row>
    <row r="252" spans="16:20" s="2" customFormat="1">
      <c r="P252" s="1"/>
      <c r="Q252" s="1"/>
      <c r="R252" s="1"/>
      <c r="S252" s="1"/>
      <c r="T252" s="145"/>
    </row>
    <row r="253" spans="16:20" s="2" customFormat="1">
      <c r="P253" s="1"/>
      <c r="Q253" s="1"/>
      <c r="R253" s="1"/>
      <c r="S253" s="1"/>
      <c r="T253" s="145"/>
    </row>
    <row r="254" spans="16:20" s="2" customFormat="1">
      <c r="P254" s="1"/>
      <c r="Q254" s="1"/>
      <c r="R254" s="1"/>
      <c r="S254" s="1"/>
      <c r="T254" s="145"/>
    </row>
    <row r="255" spans="16:20" s="2" customFormat="1">
      <c r="P255" s="1"/>
      <c r="Q255" s="1"/>
      <c r="R255" s="1"/>
      <c r="S255" s="1"/>
      <c r="T255" s="145"/>
    </row>
    <row r="256" spans="16:20" s="2" customFormat="1">
      <c r="P256" s="1"/>
      <c r="Q256" s="1"/>
      <c r="R256" s="1"/>
      <c r="S256" s="1"/>
      <c r="T256" s="145"/>
    </row>
    <row r="257" spans="16:20" s="2" customFormat="1">
      <c r="P257" s="1"/>
      <c r="Q257" s="1"/>
      <c r="R257" s="1"/>
      <c r="S257" s="1"/>
      <c r="T257" s="145"/>
    </row>
    <row r="258" spans="16:20" s="2" customFormat="1">
      <c r="P258" s="1"/>
      <c r="Q258" s="1"/>
      <c r="R258" s="1"/>
      <c r="S258" s="1"/>
      <c r="T258" s="145"/>
    </row>
    <row r="259" spans="16:20" s="2" customFormat="1">
      <c r="P259" s="1"/>
      <c r="Q259" s="1"/>
      <c r="R259" s="1"/>
      <c r="S259" s="1"/>
      <c r="T259" s="145"/>
    </row>
    <row r="260" spans="16:20" s="2" customFormat="1">
      <c r="P260" s="1"/>
      <c r="Q260" s="1"/>
      <c r="R260" s="1"/>
      <c r="S260" s="1"/>
      <c r="T260" s="145"/>
    </row>
    <row r="261" spans="16:20" s="2" customFormat="1">
      <c r="P261" s="1"/>
      <c r="Q261" s="1"/>
      <c r="R261" s="1"/>
      <c r="S261" s="1"/>
      <c r="T261" s="145"/>
    </row>
    <row r="262" spans="16:20" s="2" customFormat="1">
      <c r="P262" s="1"/>
      <c r="Q262" s="1"/>
      <c r="R262" s="1"/>
      <c r="S262" s="1"/>
      <c r="T262" s="145"/>
    </row>
    <row r="263" spans="16:20" s="2" customFormat="1">
      <c r="P263" s="1"/>
      <c r="Q263" s="1"/>
      <c r="R263" s="1"/>
      <c r="S263" s="1"/>
      <c r="T263" s="145"/>
    </row>
    <row r="264" spans="16:20" s="2" customFormat="1">
      <c r="P264" s="1"/>
      <c r="Q264" s="1"/>
      <c r="R264" s="1"/>
      <c r="S264" s="1"/>
      <c r="T264" s="145"/>
    </row>
    <row r="265" spans="16:20" s="2" customFormat="1">
      <c r="P265" s="1"/>
      <c r="Q265" s="1"/>
      <c r="R265" s="1"/>
      <c r="S265" s="1"/>
      <c r="T265" s="145"/>
    </row>
    <row r="266" spans="16:20" s="2" customFormat="1">
      <c r="P266" s="1"/>
      <c r="Q266" s="1"/>
      <c r="R266" s="1"/>
      <c r="S266" s="1"/>
      <c r="T266" s="145"/>
    </row>
    <row r="267" spans="16:20" s="2" customFormat="1">
      <c r="P267" s="1"/>
      <c r="Q267" s="1"/>
      <c r="R267" s="1"/>
      <c r="S267" s="1"/>
      <c r="T267" s="145"/>
    </row>
    <row r="268" spans="16:20" s="2" customFormat="1">
      <c r="P268" s="1"/>
      <c r="Q268" s="1"/>
      <c r="R268" s="1"/>
      <c r="S268" s="1"/>
      <c r="T268" s="145"/>
    </row>
    <row r="269" spans="16:20" s="2" customFormat="1">
      <c r="P269" s="1"/>
      <c r="Q269" s="1"/>
      <c r="R269" s="1"/>
      <c r="S269" s="1"/>
      <c r="T269" s="145"/>
    </row>
    <row r="270" spans="16:20" s="2" customFormat="1">
      <c r="P270" s="1"/>
      <c r="Q270" s="1"/>
      <c r="R270" s="1"/>
      <c r="S270" s="1"/>
      <c r="T270" s="145"/>
    </row>
    <row r="271" spans="16:20" s="2" customFormat="1">
      <c r="P271" s="1"/>
      <c r="Q271" s="1"/>
      <c r="R271" s="1"/>
      <c r="S271" s="1"/>
      <c r="T271" s="145"/>
    </row>
    <row r="272" spans="16:20" s="2" customFormat="1">
      <c r="P272" s="1"/>
      <c r="Q272" s="1"/>
      <c r="R272" s="1"/>
      <c r="S272" s="1"/>
      <c r="T272" s="145"/>
    </row>
    <row r="273" spans="16:20" s="2" customFormat="1">
      <c r="P273" s="1"/>
      <c r="Q273" s="1"/>
      <c r="R273" s="1"/>
      <c r="S273" s="1"/>
      <c r="T273" s="145"/>
    </row>
    <row r="274" spans="16:20" s="2" customFormat="1">
      <c r="P274" s="1"/>
      <c r="Q274" s="1"/>
      <c r="R274" s="1"/>
      <c r="S274" s="1"/>
      <c r="T274" s="145"/>
    </row>
    <row r="275" spans="16:20" s="2" customFormat="1">
      <c r="P275" s="1"/>
      <c r="Q275" s="1"/>
      <c r="R275" s="1"/>
      <c r="S275" s="1"/>
      <c r="T275" s="145"/>
    </row>
    <row r="276" spans="16:20" s="2" customFormat="1">
      <c r="P276" s="1"/>
      <c r="Q276" s="1"/>
      <c r="R276" s="1"/>
      <c r="S276" s="1"/>
      <c r="T276" s="145"/>
    </row>
    <row r="277" spans="16:20" s="2" customFormat="1">
      <c r="P277" s="1"/>
      <c r="Q277" s="1"/>
      <c r="R277" s="1"/>
      <c r="S277" s="1"/>
      <c r="T277" s="145"/>
    </row>
    <row r="278" spans="16:20" s="2" customFormat="1">
      <c r="P278" s="1"/>
      <c r="Q278" s="1"/>
      <c r="R278" s="1"/>
      <c r="S278" s="1"/>
      <c r="T278" s="145"/>
    </row>
    <row r="279" spans="16:20" s="2" customFormat="1">
      <c r="P279" s="1"/>
      <c r="Q279" s="1"/>
      <c r="R279" s="1"/>
      <c r="S279" s="1"/>
      <c r="T279" s="145"/>
    </row>
    <row r="280" spans="16:20" s="2" customFormat="1">
      <c r="P280" s="1"/>
      <c r="Q280" s="1"/>
      <c r="R280" s="1"/>
      <c r="S280" s="1"/>
      <c r="T280" s="145"/>
    </row>
    <row r="281" spans="16:20" s="2" customFormat="1">
      <c r="P281" s="1"/>
      <c r="Q281" s="1"/>
      <c r="R281" s="1"/>
      <c r="S281" s="1"/>
      <c r="T281" s="145"/>
    </row>
    <row r="282" spans="16:20" s="2" customFormat="1">
      <c r="P282" s="1"/>
      <c r="Q282" s="1"/>
      <c r="R282" s="1"/>
      <c r="S282" s="1"/>
      <c r="T282" s="145"/>
    </row>
    <row r="283" spans="16:20" s="2" customFormat="1">
      <c r="P283" s="1"/>
      <c r="Q283" s="1"/>
      <c r="R283" s="1"/>
      <c r="S283" s="1"/>
      <c r="T283" s="145"/>
    </row>
    <row r="284" spans="16:20" s="2" customFormat="1">
      <c r="P284" s="1"/>
      <c r="Q284" s="1"/>
      <c r="R284" s="1"/>
      <c r="S284" s="1"/>
      <c r="T284" s="145"/>
    </row>
    <row r="285" spans="16:20" s="2" customFormat="1">
      <c r="P285" s="1"/>
      <c r="Q285" s="1"/>
      <c r="R285" s="1"/>
      <c r="S285" s="1"/>
      <c r="T285" s="145"/>
    </row>
    <row r="286" spans="16:20" s="2" customFormat="1">
      <c r="P286" s="1"/>
      <c r="Q286" s="1"/>
      <c r="R286" s="1"/>
      <c r="S286" s="1"/>
      <c r="T286" s="145"/>
    </row>
    <row r="287" spans="16:20" s="2" customFormat="1">
      <c r="P287" s="1"/>
      <c r="Q287" s="1"/>
      <c r="R287" s="1"/>
      <c r="S287" s="1"/>
      <c r="T287" s="145"/>
    </row>
    <row r="288" spans="16:20" s="2" customFormat="1">
      <c r="P288" s="1"/>
      <c r="Q288" s="1"/>
      <c r="R288" s="1"/>
      <c r="S288" s="1"/>
      <c r="T288" s="145"/>
    </row>
    <row r="289" spans="16:20" s="2" customFormat="1">
      <c r="P289" s="1"/>
      <c r="Q289" s="1"/>
      <c r="R289" s="1"/>
      <c r="S289" s="1"/>
      <c r="T289" s="145"/>
    </row>
    <row r="290" spans="16:20" s="2" customFormat="1">
      <c r="P290" s="1"/>
      <c r="Q290" s="1"/>
      <c r="R290" s="1"/>
      <c r="S290" s="1"/>
      <c r="T290" s="145"/>
    </row>
    <row r="291" spans="16:20" s="2" customFormat="1">
      <c r="P291" s="1"/>
      <c r="Q291" s="1"/>
      <c r="R291" s="1"/>
      <c r="S291" s="1"/>
      <c r="T291" s="145"/>
    </row>
    <row r="292" spans="16:20" s="2" customFormat="1">
      <c r="P292" s="1"/>
      <c r="Q292" s="1"/>
      <c r="R292" s="1"/>
      <c r="S292" s="1"/>
      <c r="T292" s="145"/>
    </row>
    <row r="293" spans="16:20" s="2" customFormat="1">
      <c r="P293" s="1"/>
      <c r="Q293" s="1"/>
      <c r="R293" s="1"/>
      <c r="S293" s="1"/>
      <c r="T293" s="145"/>
    </row>
    <row r="294" spans="16:20" s="2" customFormat="1">
      <c r="P294" s="1"/>
      <c r="Q294" s="1"/>
      <c r="R294" s="1"/>
      <c r="S294" s="1"/>
      <c r="T294" s="145"/>
    </row>
    <row r="295" spans="16:20" s="2" customFormat="1">
      <c r="P295" s="1"/>
      <c r="Q295" s="1"/>
      <c r="R295" s="1"/>
      <c r="S295" s="1"/>
      <c r="T295" s="145"/>
    </row>
    <row r="296" spans="16:20" s="2" customFormat="1">
      <c r="P296" s="1"/>
      <c r="Q296" s="1"/>
      <c r="R296" s="1"/>
      <c r="S296" s="1"/>
      <c r="T296" s="145"/>
    </row>
    <row r="297" spans="16:20" s="2" customFormat="1">
      <c r="P297" s="1"/>
      <c r="Q297" s="1"/>
      <c r="R297" s="1"/>
      <c r="S297" s="1"/>
      <c r="T297" s="145"/>
    </row>
    <row r="298" spans="16:20" s="2" customFormat="1">
      <c r="P298" s="1"/>
      <c r="Q298" s="1"/>
      <c r="R298" s="1"/>
      <c r="S298" s="1"/>
      <c r="T298" s="145"/>
    </row>
    <row r="299" spans="16:20" s="2" customFormat="1">
      <c r="P299" s="1"/>
      <c r="Q299" s="1"/>
      <c r="R299" s="1"/>
      <c r="S299" s="1"/>
      <c r="T299" s="145"/>
    </row>
    <row r="300" spans="16:20" s="2" customFormat="1">
      <c r="P300" s="1"/>
      <c r="Q300" s="1"/>
      <c r="R300" s="1"/>
      <c r="S300" s="1"/>
      <c r="T300" s="145"/>
    </row>
    <row r="301" spans="16:20" s="2" customFormat="1">
      <c r="P301" s="1"/>
      <c r="Q301" s="1"/>
      <c r="R301" s="1"/>
      <c r="S301" s="1"/>
      <c r="T301" s="145"/>
    </row>
    <row r="302" spans="16:20" s="2" customFormat="1">
      <c r="P302" s="1"/>
      <c r="Q302" s="1"/>
      <c r="R302" s="1"/>
      <c r="S302" s="1"/>
      <c r="T302" s="145"/>
    </row>
    <row r="303" spans="16:20" s="2" customFormat="1">
      <c r="P303" s="1"/>
      <c r="Q303" s="1"/>
      <c r="R303" s="1"/>
      <c r="S303" s="1"/>
      <c r="T303" s="145"/>
    </row>
    <row r="304" spans="16:20" s="2" customFormat="1">
      <c r="P304" s="1"/>
      <c r="Q304" s="1"/>
      <c r="R304" s="1"/>
      <c r="S304" s="1"/>
      <c r="T304" s="145"/>
    </row>
    <row r="305" spans="16:20" s="2" customFormat="1">
      <c r="P305" s="1"/>
      <c r="Q305" s="1"/>
      <c r="R305" s="1"/>
      <c r="S305" s="1"/>
      <c r="T305" s="145"/>
    </row>
    <row r="306" spans="16:20" s="2" customFormat="1">
      <c r="P306" s="1"/>
      <c r="Q306" s="1"/>
      <c r="R306" s="1"/>
      <c r="S306" s="1"/>
      <c r="T306" s="145"/>
    </row>
    <row r="307" spans="16:20" s="2" customFormat="1">
      <c r="P307" s="1"/>
      <c r="Q307" s="1"/>
      <c r="R307" s="1"/>
      <c r="S307" s="1"/>
      <c r="T307" s="145"/>
    </row>
    <row r="308" spans="16:20" s="2" customFormat="1">
      <c r="P308" s="1"/>
      <c r="Q308" s="1"/>
      <c r="R308" s="1"/>
      <c r="S308" s="1"/>
      <c r="T308" s="145"/>
    </row>
    <row r="309" spans="16:20" s="2" customFormat="1">
      <c r="P309" s="1"/>
      <c r="Q309" s="1"/>
      <c r="R309" s="1"/>
      <c r="S309" s="1"/>
      <c r="T309" s="145"/>
    </row>
    <row r="310" spans="16:20" s="2" customFormat="1">
      <c r="P310" s="1"/>
      <c r="Q310" s="1"/>
      <c r="R310" s="1"/>
      <c r="S310" s="1"/>
      <c r="T310" s="145"/>
    </row>
    <row r="311" spans="16:20" s="2" customFormat="1">
      <c r="P311" s="1"/>
      <c r="Q311" s="1"/>
      <c r="R311" s="1"/>
      <c r="S311" s="1"/>
      <c r="T311" s="145"/>
    </row>
    <row r="312" spans="16:20" s="2" customFormat="1">
      <c r="P312" s="1"/>
      <c r="Q312" s="1"/>
      <c r="R312" s="1"/>
      <c r="S312" s="1"/>
      <c r="T312" s="145"/>
    </row>
    <row r="313" spans="16:20" s="2" customFormat="1">
      <c r="P313" s="1"/>
      <c r="Q313" s="1"/>
      <c r="R313" s="1"/>
      <c r="S313" s="1"/>
      <c r="T313" s="145"/>
    </row>
    <row r="314" spans="16:20" s="2" customFormat="1">
      <c r="P314" s="1"/>
      <c r="Q314" s="1"/>
      <c r="R314" s="1"/>
      <c r="S314" s="1"/>
      <c r="T314" s="145"/>
    </row>
    <row r="315" spans="16:20" s="2" customFormat="1">
      <c r="P315" s="1"/>
      <c r="Q315" s="1"/>
      <c r="R315" s="1"/>
      <c r="S315" s="1"/>
      <c r="T315" s="145"/>
    </row>
    <row r="316" spans="16:20" s="2" customFormat="1">
      <c r="P316" s="1"/>
      <c r="Q316" s="1"/>
      <c r="R316" s="1"/>
      <c r="S316" s="1"/>
      <c r="T316" s="145"/>
    </row>
    <row r="317" spans="16:20" s="2" customFormat="1">
      <c r="P317" s="1"/>
      <c r="Q317" s="1"/>
      <c r="R317" s="1"/>
      <c r="S317" s="1"/>
      <c r="T317" s="145"/>
    </row>
    <row r="318" spans="16:20" s="2" customFormat="1">
      <c r="P318" s="1"/>
      <c r="Q318" s="1"/>
      <c r="R318" s="1"/>
      <c r="S318" s="1"/>
      <c r="T318" s="145"/>
    </row>
    <row r="319" spans="16:20" s="2" customFormat="1">
      <c r="P319" s="1"/>
      <c r="Q319" s="1"/>
      <c r="R319" s="1"/>
      <c r="S319" s="1"/>
      <c r="T319" s="145"/>
    </row>
    <row r="320" spans="16:20" s="2" customFormat="1">
      <c r="P320" s="1"/>
      <c r="Q320" s="1"/>
      <c r="R320" s="1"/>
      <c r="S320" s="1"/>
      <c r="T320" s="145"/>
    </row>
    <row r="321" spans="16:20" s="2" customFormat="1">
      <c r="P321" s="1"/>
      <c r="Q321" s="1"/>
      <c r="R321" s="1"/>
      <c r="S321" s="1"/>
      <c r="T321" s="145"/>
    </row>
    <row r="322" spans="16:20" s="2" customFormat="1">
      <c r="P322" s="1"/>
      <c r="Q322" s="1"/>
      <c r="R322" s="1"/>
      <c r="S322" s="1"/>
      <c r="T322" s="145"/>
    </row>
    <row r="323" spans="16:20" s="2" customFormat="1">
      <c r="P323" s="1"/>
      <c r="Q323" s="1"/>
      <c r="R323" s="1"/>
      <c r="S323" s="1"/>
      <c r="T323" s="145"/>
    </row>
    <row r="324" spans="16:20" s="2" customFormat="1">
      <c r="P324" s="1"/>
      <c r="Q324" s="1"/>
      <c r="R324" s="1"/>
      <c r="S324" s="1"/>
      <c r="T324" s="145"/>
    </row>
    <row r="325" spans="16:20" s="2" customFormat="1">
      <c r="P325" s="1"/>
      <c r="Q325" s="1"/>
      <c r="R325" s="1"/>
      <c r="S325" s="1"/>
      <c r="T325" s="145"/>
    </row>
    <row r="326" spans="16:20" s="2" customFormat="1">
      <c r="P326" s="1"/>
      <c r="Q326" s="1"/>
      <c r="R326" s="1"/>
      <c r="S326" s="1"/>
      <c r="T326" s="145"/>
    </row>
    <row r="327" spans="16:20" s="2" customFormat="1">
      <c r="P327" s="1"/>
      <c r="Q327" s="1"/>
      <c r="R327" s="1"/>
      <c r="S327" s="1"/>
      <c r="T327" s="145"/>
    </row>
    <row r="328" spans="16:20" s="2" customFormat="1">
      <c r="P328" s="1"/>
      <c r="Q328" s="1"/>
      <c r="R328" s="1"/>
      <c r="S328" s="1"/>
      <c r="T328" s="145"/>
    </row>
    <row r="329" spans="16:20" s="2" customFormat="1">
      <c r="P329" s="1"/>
      <c r="Q329" s="1"/>
      <c r="R329" s="1"/>
      <c r="S329" s="1"/>
      <c r="T329" s="145"/>
    </row>
    <row r="330" spans="16:20" s="2" customFormat="1">
      <c r="P330" s="1"/>
      <c r="Q330" s="1"/>
      <c r="R330" s="1"/>
      <c r="S330" s="1"/>
      <c r="T330" s="145"/>
    </row>
    <row r="331" spans="16:20" s="2" customFormat="1">
      <c r="P331" s="1"/>
      <c r="Q331" s="1"/>
      <c r="R331" s="1"/>
      <c r="S331" s="1"/>
      <c r="T331" s="145"/>
    </row>
  </sheetData>
  <mergeCells count="36">
    <mergeCell ref="I50:I52"/>
    <mergeCell ref="I27:I30"/>
    <mergeCell ref="I32:I33"/>
    <mergeCell ref="I34:I38"/>
    <mergeCell ref="I39:I43"/>
    <mergeCell ref="I44:I49"/>
    <mergeCell ref="I53:I57"/>
    <mergeCell ref="R144:W145"/>
    <mergeCell ref="X144:X145"/>
    <mergeCell ref="V75:V76"/>
    <mergeCell ref="P87:P88"/>
    <mergeCell ref="V87:V88"/>
    <mergeCell ref="R110:R113"/>
    <mergeCell ref="T110:T113"/>
    <mergeCell ref="P75:P76"/>
    <mergeCell ref="W110:W113"/>
    <mergeCell ref="R135:R136"/>
    <mergeCell ref="V135:V136"/>
    <mergeCell ref="X135:X136"/>
    <mergeCell ref="I58:L58"/>
    <mergeCell ref="I1:T1"/>
    <mergeCell ref="E2:E3"/>
    <mergeCell ref="F2:F3"/>
    <mergeCell ref="P62:P63"/>
    <mergeCell ref="Q62:Q63"/>
    <mergeCell ref="R62:R63"/>
    <mergeCell ref="I2:I3"/>
    <mergeCell ref="J2:J3"/>
    <mergeCell ref="K2:K3"/>
    <mergeCell ref="L2:L3"/>
    <mergeCell ref="I21:I26"/>
    <mergeCell ref="M2:T2"/>
    <mergeCell ref="I4:I8"/>
    <mergeCell ref="I9:I12"/>
    <mergeCell ref="I13:I15"/>
    <mergeCell ref="I16:I2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sem ampliaçao </vt:lpstr>
      <vt:lpstr>com ampliaçao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2006-10-20T13:27:00Z</dcterms:created>
  <dcterms:modified xsi:type="dcterms:W3CDTF">2009-09-27T16:05:03Z</dcterms:modified>
</cp:coreProperties>
</file>