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Folha1" sheetId="1" r:id="rId1"/>
    <sheet name="Folha2" sheetId="2" r:id="rId2"/>
    <sheet name="Folha3" sheetId="3" r:id="rId3"/>
  </sheets>
  <calcPr calcId="125725"/>
</workbook>
</file>

<file path=xl/calcChain.xml><?xml version="1.0" encoding="utf-8"?>
<calcChain xmlns="http://schemas.openxmlformats.org/spreadsheetml/2006/main">
  <c r="H6" i="1"/>
  <c r="H7"/>
  <c r="H8"/>
  <c r="H9"/>
  <c r="H10"/>
  <c r="H11"/>
  <c r="H12"/>
  <c r="H13"/>
  <c r="H14"/>
  <c r="H15"/>
  <c r="H16"/>
  <c r="H17"/>
  <c r="H18"/>
  <c r="H19"/>
  <c r="H20"/>
  <c r="H21"/>
  <c r="H22"/>
  <c r="H23"/>
  <c r="H5"/>
  <c r="G14"/>
  <c r="G15"/>
  <c r="G16"/>
  <c r="G17"/>
  <c r="G18"/>
  <c r="G19"/>
  <c r="G20"/>
  <c r="G21"/>
  <c r="G22"/>
  <c r="G23"/>
  <c r="G13"/>
  <c r="G12"/>
  <c r="G11"/>
  <c r="G10"/>
  <c r="G9"/>
  <c r="G8"/>
  <c r="G7"/>
  <c r="G6"/>
  <c r="G5"/>
  <c r="I15"/>
  <c r="I16"/>
  <c r="I17"/>
  <c r="I18"/>
  <c r="I19"/>
  <c r="I20"/>
  <c r="I21"/>
  <c r="I23"/>
  <c r="I14"/>
  <c r="I13"/>
  <c r="I12"/>
  <c r="I6"/>
  <c r="I7"/>
  <c r="I5"/>
  <c r="P24" l="1"/>
  <c r="O24"/>
  <c r="N24"/>
  <c r="F24"/>
  <c r="M17"/>
  <c r="M24" s="1"/>
  <c r="C9"/>
  <c r="C8"/>
  <c r="I24"/>
  <c r="G24" l="1"/>
  <c r="H24"/>
  <c r="S24" l="1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Q24"/>
  <c r="V24"/>
  <c r="V12"/>
  <c r="V22"/>
  <c r="V9"/>
  <c r="V8"/>
  <c r="V15"/>
  <c r="V14"/>
  <c r="V13"/>
  <c r="V11"/>
  <c r="V5"/>
  <c r="V10"/>
  <c r="K24"/>
  <c r="Q5"/>
  <c r="T23"/>
  <c r="T22"/>
  <c r="T21"/>
  <c r="T20"/>
  <c r="T19"/>
  <c r="T18"/>
  <c r="T17"/>
  <c r="T16"/>
  <c r="T15"/>
  <c r="T14"/>
  <c r="T13"/>
  <c r="T12"/>
  <c r="T11"/>
  <c r="T10"/>
  <c r="T9"/>
  <c r="T8"/>
  <c r="T7"/>
  <c r="T6"/>
  <c r="L24"/>
  <c r="L11"/>
  <c r="L10"/>
  <c r="L9"/>
  <c r="L8"/>
  <c r="L23"/>
  <c r="L22"/>
  <c r="L21"/>
  <c r="L20"/>
  <c r="L19"/>
  <c r="L18"/>
  <c r="L17"/>
  <c r="L16"/>
  <c r="L15"/>
  <c r="L14"/>
  <c r="L13"/>
  <c r="L12"/>
  <c r="L7"/>
  <c r="L6"/>
  <c r="L5"/>
  <c r="T5"/>
  <c r="J24"/>
  <c r="J11"/>
  <c r="J10"/>
  <c r="J9"/>
  <c r="J8"/>
  <c r="J20"/>
  <c r="J19"/>
  <c r="J6"/>
  <c r="J22"/>
  <c r="J21"/>
  <c r="J16"/>
  <c r="J15"/>
  <c r="J7"/>
  <c r="J14"/>
  <c r="J23"/>
  <c r="J18"/>
  <c r="J13"/>
  <c r="J12"/>
  <c r="J5"/>
  <c r="J17"/>
  <c r="K20"/>
  <c r="Q20"/>
  <c r="K19"/>
  <c r="Q19"/>
  <c r="K17"/>
  <c r="Q17"/>
  <c r="K9"/>
  <c r="Q9"/>
  <c r="K8"/>
  <c r="Q8"/>
  <c r="K6"/>
  <c r="Q6"/>
  <c r="K22"/>
  <c r="Q22"/>
  <c r="K21"/>
  <c r="Q21"/>
  <c r="K11"/>
  <c r="Q11"/>
  <c r="K10"/>
  <c r="Q10"/>
  <c r="K16"/>
  <c r="Q16"/>
  <c r="K15"/>
  <c r="Q15"/>
  <c r="K7"/>
  <c r="Q7"/>
  <c r="K14"/>
  <c r="Q14"/>
  <c r="K23"/>
  <c r="Q23"/>
  <c r="K18"/>
  <c r="Q18"/>
  <c r="K13"/>
  <c r="Q13"/>
  <c r="K5"/>
  <c r="K12"/>
  <c r="Q12"/>
</calcChain>
</file>

<file path=xl/sharedStrings.xml><?xml version="1.0" encoding="utf-8"?>
<sst xmlns="http://schemas.openxmlformats.org/spreadsheetml/2006/main" count="51" uniqueCount="41">
  <si>
    <t>Tomate *</t>
  </si>
  <si>
    <t>kg</t>
  </si>
  <si>
    <t>N</t>
  </si>
  <si>
    <t>P</t>
  </si>
  <si>
    <t>K</t>
  </si>
  <si>
    <t>Mg</t>
  </si>
  <si>
    <t>N (kg)</t>
  </si>
  <si>
    <t>Mg (kg)</t>
  </si>
  <si>
    <t xml:space="preserve">Tomate </t>
  </si>
  <si>
    <t>Feijão verde *</t>
  </si>
  <si>
    <t>Meloa *</t>
  </si>
  <si>
    <t>Couve-flor</t>
  </si>
  <si>
    <t>Meloa</t>
  </si>
  <si>
    <t>Brócolos</t>
  </si>
  <si>
    <t>Alface *</t>
  </si>
  <si>
    <t xml:space="preserve">Alface </t>
  </si>
  <si>
    <t>Melancia</t>
  </si>
  <si>
    <t>Pimentos</t>
  </si>
  <si>
    <t>Pepino</t>
  </si>
  <si>
    <t>N03- (mg/L)</t>
  </si>
  <si>
    <t>Mg (mg/L)</t>
  </si>
  <si>
    <t>P (kg)</t>
  </si>
  <si>
    <t>K (kg)</t>
  </si>
  <si>
    <t>Quantidade de adubo a aplicar</t>
  </si>
  <si>
    <t xml:space="preserve">Culturas </t>
  </si>
  <si>
    <t>Meloa*</t>
  </si>
  <si>
    <t>Tomate*</t>
  </si>
  <si>
    <t>Litros</t>
  </si>
  <si>
    <t xml:space="preserve">Quantidades  de nutrientes fornecidos    pela água de rega  </t>
  </si>
  <si>
    <t>* Refere-se a culturas em estufa</t>
  </si>
  <si>
    <r>
      <rPr>
        <b/>
        <sz val="10"/>
        <color rgb="FFC00000"/>
        <rFont val="Arial"/>
        <family val="2"/>
      </rPr>
      <t>Tomate</t>
    </r>
    <r>
      <rPr>
        <sz val="10"/>
        <rFont val="Arial"/>
        <family val="2"/>
      </rPr>
      <t xml:space="preserve"> e </t>
    </r>
    <r>
      <rPr>
        <b/>
        <sz val="10"/>
        <color rgb="FFC00000"/>
        <rFont val="Arial"/>
        <family val="2"/>
      </rPr>
      <t>Meloa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referen-se a culturas ampliadas</t>
    </r>
  </si>
  <si>
    <t>Total (litros)</t>
  </si>
  <si>
    <t>Área (ha)</t>
  </si>
  <si>
    <t>Nitrato de potássio (46%) (kg)</t>
  </si>
  <si>
    <r>
      <t xml:space="preserve">Anexo </t>
    </r>
    <r>
      <rPr>
        <sz val="22"/>
        <color theme="1"/>
        <rFont val="Tahoma"/>
        <family val="2"/>
      </rPr>
      <t>III</t>
    </r>
    <r>
      <rPr>
        <sz val="22"/>
        <color theme="1"/>
        <rFont val="Arial"/>
        <family val="2"/>
      </rPr>
      <t xml:space="preserve"> - Cálculo das necessidades em fertilizante</t>
    </r>
  </si>
  <si>
    <t xml:space="preserve">Quantidade de água de rega </t>
  </si>
  <si>
    <t>Quantidades de nutriente a aplicar na área cultivada (kg/área) descontados os nutrientes introduzidos com a água e o estrume</t>
  </si>
  <si>
    <r>
      <t>Quantidades de nutrientes a aplicar em cubertura face a produção esperada (g/m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 estufa e kg/ha em ar livre</t>
    </r>
  </si>
  <si>
    <t>Estrume (nutriente por tonelada de estrume: 2,20-N; 2,50-P; 12,00-K)</t>
  </si>
  <si>
    <t>Quantidades de nutientes  presentes  na água de rega</t>
  </si>
  <si>
    <t>Ureia (N)(kg)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</si>
</sst>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2"/>
      <color theme="1"/>
      <name val="Tahoma"/>
      <family val="2"/>
    </font>
    <font>
      <b/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FFF9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2" fillId="0" borderId="0" xfId="0" applyFont="1"/>
    <xf numFmtId="0" fontId="2" fillId="0" borderId="0" xfId="0" applyFont="1" applyFill="1" applyBorder="1" applyAlignment="1"/>
    <xf numFmtId="0" fontId="3" fillId="0" borderId="0" xfId="0" applyFont="1"/>
    <xf numFmtId="0" fontId="3" fillId="0" borderId="0" xfId="0" applyFont="1" applyFill="1" applyBorder="1" applyAlignment="1"/>
    <xf numFmtId="0" fontId="7" fillId="0" borderId="0" xfId="0" applyFont="1"/>
    <xf numFmtId="0" fontId="7" fillId="0" borderId="0" xfId="0" applyFont="1" applyFill="1"/>
    <xf numFmtId="0" fontId="7" fillId="0" borderId="0" xfId="0" applyFont="1" applyBorder="1"/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top"/>
    </xf>
    <xf numFmtId="0" fontId="6" fillId="0" borderId="0" xfId="0" applyFont="1"/>
    <xf numFmtId="0" fontId="16" fillId="0" borderId="0" xfId="0" applyFont="1"/>
    <xf numFmtId="0" fontId="19" fillId="0" borderId="0" xfId="0" applyFont="1"/>
    <xf numFmtId="0" fontId="19" fillId="0" borderId="0" xfId="0" applyFont="1" applyFill="1" applyBorder="1" applyAlignment="1"/>
    <xf numFmtId="165" fontId="6" fillId="2" borderId="3" xfId="0" applyNumberFormat="1" applyFont="1" applyFill="1" applyBorder="1"/>
    <xf numFmtId="165" fontId="6" fillId="2" borderId="2" xfId="0" applyNumberFormat="1" applyFont="1" applyFill="1" applyBorder="1"/>
    <xf numFmtId="0" fontId="17" fillId="0" borderId="0" xfId="0" applyFont="1"/>
    <xf numFmtId="0" fontId="20" fillId="0" borderId="0" xfId="0" applyFont="1"/>
    <xf numFmtId="0" fontId="20" fillId="0" borderId="0" xfId="0" applyFont="1" applyFill="1" applyBorder="1" applyAlignment="1"/>
    <xf numFmtId="0" fontId="0" fillId="0" borderId="0" xfId="0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/>
    <xf numFmtId="2" fontId="7" fillId="0" borderId="0" xfId="0" applyNumberFormat="1" applyFont="1" applyFill="1" applyBorder="1"/>
    <xf numFmtId="165" fontId="7" fillId="0" borderId="0" xfId="0" applyNumberFormat="1" applyFont="1" applyFill="1" applyBorder="1"/>
    <xf numFmtId="165" fontId="7" fillId="0" borderId="0" xfId="0" applyNumberFormat="1" applyFont="1" applyFill="1" applyBorder="1" applyAlignment="1"/>
    <xf numFmtId="165" fontId="9" fillId="0" borderId="0" xfId="0" applyNumberFormat="1" applyFont="1" applyFill="1" applyBorder="1"/>
    <xf numFmtId="2" fontId="10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2" fontId="11" fillId="0" borderId="0" xfId="0" applyNumberFormat="1" applyFont="1" applyFill="1" applyBorder="1"/>
    <xf numFmtId="165" fontId="11" fillId="0" borderId="0" xfId="0" applyNumberFormat="1" applyFont="1" applyFill="1" applyBorder="1"/>
    <xf numFmtId="165" fontId="11" fillId="0" borderId="0" xfId="0" applyNumberFormat="1" applyFont="1" applyFill="1" applyBorder="1" applyAlignment="1"/>
    <xf numFmtId="165" fontId="12" fillId="0" borderId="0" xfId="0" applyNumberFormat="1" applyFont="1" applyFill="1" applyBorder="1"/>
    <xf numFmtId="165" fontId="13" fillId="0" borderId="0" xfId="0" applyNumberFormat="1" applyFont="1" applyFill="1" applyBorder="1"/>
    <xf numFmtId="2" fontId="13" fillId="0" borderId="0" xfId="0" applyNumberFormat="1" applyFont="1" applyFill="1" applyBorder="1"/>
    <xf numFmtId="0" fontId="13" fillId="0" borderId="0" xfId="0" applyFont="1" applyFill="1" applyBorder="1"/>
    <xf numFmtId="2" fontId="7" fillId="0" borderId="0" xfId="0" applyNumberFormat="1" applyFont="1" applyFill="1" applyBorder="1" applyAlignment="1">
      <alignment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5" fontId="14" fillId="0" borderId="0" xfId="0" applyNumberFormat="1" applyFont="1" applyFill="1" applyBorder="1"/>
    <xf numFmtId="164" fontId="0" fillId="0" borderId="0" xfId="0" applyNumberFormat="1" applyFill="1" applyBorder="1"/>
    <xf numFmtId="2" fontId="0" fillId="0" borderId="0" xfId="0" applyNumberFormat="1" applyFill="1" applyBorder="1"/>
    <xf numFmtId="165" fontId="0" fillId="0" borderId="0" xfId="0" applyNumberFormat="1" applyFill="1" applyBorder="1"/>
    <xf numFmtId="0" fontId="6" fillId="2" borderId="0" xfId="0" applyFont="1" applyFill="1" applyBorder="1"/>
    <xf numFmtId="165" fontId="6" fillId="2" borderId="4" xfId="0" applyNumberFormat="1" applyFont="1" applyFill="1" applyBorder="1"/>
    <xf numFmtId="165" fontId="6" fillId="2" borderId="1" xfId="0" applyNumberFormat="1" applyFont="1" applyFill="1" applyBorder="1"/>
    <xf numFmtId="165" fontId="6" fillId="2" borderId="7" xfId="0" applyNumberFormat="1" applyFont="1" applyFill="1" applyBorder="1"/>
    <xf numFmtId="0" fontId="6" fillId="2" borderId="23" xfId="0" applyFont="1" applyFill="1" applyBorder="1"/>
    <xf numFmtId="2" fontId="6" fillId="2" borderId="23" xfId="0" applyNumberFormat="1" applyFont="1" applyFill="1" applyBorder="1"/>
    <xf numFmtId="165" fontId="6" fillId="2" borderId="23" xfId="0" applyNumberFormat="1" applyFont="1" applyFill="1" applyBorder="1"/>
    <xf numFmtId="165" fontId="6" fillId="2" borderId="24" xfId="0" applyNumberFormat="1" applyFont="1" applyFill="1" applyBorder="1"/>
    <xf numFmtId="165" fontId="6" fillId="2" borderId="25" xfId="0" applyNumberFormat="1" applyFont="1" applyFill="1" applyBorder="1"/>
    <xf numFmtId="0" fontId="6" fillId="2" borderId="3" xfId="0" applyFont="1" applyFill="1" applyBorder="1"/>
    <xf numFmtId="2" fontId="6" fillId="2" borderId="3" xfId="0" applyNumberFormat="1" applyFont="1" applyFill="1" applyBorder="1"/>
    <xf numFmtId="165" fontId="6" fillId="2" borderId="26" xfId="0" applyNumberFormat="1" applyFont="1" applyFill="1" applyBorder="1"/>
    <xf numFmtId="0" fontId="16" fillId="2" borderId="3" xfId="0" applyFont="1" applyFill="1" applyBorder="1"/>
    <xf numFmtId="2" fontId="16" fillId="2" borderId="3" xfId="0" applyNumberFormat="1" applyFont="1" applyFill="1" applyBorder="1"/>
    <xf numFmtId="165" fontId="16" fillId="2" borderId="3" xfId="0" applyNumberFormat="1" applyFont="1" applyFill="1" applyBorder="1"/>
    <xf numFmtId="165" fontId="16" fillId="2" borderId="2" xfId="0" applyNumberFormat="1" applyFont="1" applyFill="1" applyBorder="1"/>
    <xf numFmtId="165" fontId="16" fillId="2" borderId="26" xfId="0" applyNumberFormat="1" applyFont="1" applyFill="1" applyBorder="1"/>
    <xf numFmtId="2" fontId="10" fillId="2" borderId="3" xfId="0" applyNumberFormat="1" applyFont="1" applyFill="1" applyBorder="1"/>
    <xf numFmtId="0" fontId="10" fillId="2" borderId="3" xfId="0" applyFont="1" applyFill="1" applyBorder="1"/>
    <xf numFmtId="0" fontId="18" fillId="3" borderId="44" xfId="0" applyFont="1" applyFill="1" applyBorder="1" applyAlignment="1">
      <alignment horizontal="left"/>
    </xf>
    <xf numFmtId="0" fontId="6" fillId="2" borderId="45" xfId="0" applyFont="1" applyFill="1" applyBorder="1" applyAlignment="1">
      <alignment horizontal="left"/>
    </xf>
    <xf numFmtId="0" fontId="6" fillId="2" borderId="46" xfId="0" applyFont="1" applyFill="1" applyBorder="1" applyAlignment="1">
      <alignment horizontal="left"/>
    </xf>
    <xf numFmtId="0" fontId="16" fillId="2" borderId="46" xfId="0" applyFont="1" applyFill="1" applyBorder="1" applyAlignment="1">
      <alignment horizontal="left"/>
    </xf>
    <xf numFmtId="164" fontId="6" fillId="2" borderId="49" xfId="0" applyNumberFormat="1" applyFont="1" applyFill="1" applyBorder="1" applyAlignment="1">
      <alignment horizontal="center"/>
    </xf>
    <xf numFmtId="164" fontId="6" fillId="2" borderId="50" xfId="0" applyNumberFormat="1" applyFont="1" applyFill="1" applyBorder="1" applyAlignment="1">
      <alignment horizontal="center"/>
    </xf>
    <xf numFmtId="164" fontId="16" fillId="2" borderId="50" xfId="0" applyNumberFormat="1" applyFont="1" applyFill="1" applyBorder="1" applyAlignment="1">
      <alignment horizontal="center"/>
    </xf>
    <xf numFmtId="164" fontId="6" fillId="2" borderId="51" xfId="0" applyNumberFormat="1" applyFont="1" applyFill="1" applyBorder="1" applyAlignment="1">
      <alignment horizontal="center"/>
    </xf>
    <xf numFmtId="2" fontId="6" fillId="2" borderId="49" xfId="0" applyNumberFormat="1" applyFont="1" applyFill="1" applyBorder="1"/>
    <xf numFmtId="2" fontId="6" fillId="2" borderId="50" xfId="0" applyNumberFormat="1" applyFont="1" applyFill="1" applyBorder="1"/>
    <xf numFmtId="2" fontId="10" fillId="2" borderId="50" xfId="0" applyNumberFormat="1" applyFont="1" applyFill="1" applyBorder="1"/>
    <xf numFmtId="2" fontId="16" fillId="2" borderId="50" xfId="0" applyNumberFormat="1" applyFont="1" applyFill="1" applyBorder="1"/>
    <xf numFmtId="2" fontId="6" fillId="2" borderId="50" xfId="0" applyNumberFormat="1" applyFont="1" applyFill="1" applyBorder="1" applyAlignment="1">
      <alignment wrapText="1"/>
    </xf>
    <xf numFmtId="2" fontId="6" fillId="2" borderId="51" xfId="0" applyNumberFormat="1" applyFont="1" applyFill="1" applyBorder="1"/>
    <xf numFmtId="2" fontId="6" fillId="2" borderId="38" xfId="0" applyNumberFormat="1" applyFont="1" applyFill="1" applyBorder="1"/>
    <xf numFmtId="165" fontId="6" fillId="2" borderId="39" xfId="0" applyNumberFormat="1" applyFont="1" applyFill="1" applyBorder="1"/>
    <xf numFmtId="2" fontId="6" fillId="2" borderId="40" xfId="0" applyNumberFormat="1" applyFont="1" applyFill="1" applyBorder="1"/>
    <xf numFmtId="165" fontId="6" fillId="2" borderId="41" xfId="0" applyNumberFormat="1" applyFont="1" applyFill="1" applyBorder="1"/>
    <xf numFmtId="2" fontId="16" fillId="2" borderId="40" xfId="0" applyNumberFormat="1" applyFont="1" applyFill="1" applyBorder="1"/>
    <xf numFmtId="165" fontId="16" fillId="2" borderId="41" xfId="0" applyNumberFormat="1" applyFont="1" applyFill="1" applyBorder="1"/>
    <xf numFmtId="2" fontId="6" fillId="2" borderId="6" xfId="0" applyNumberFormat="1" applyFont="1" applyFill="1" applyBorder="1"/>
    <xf numFmtId="165" fontId="6" fillId="2" borderId="27" xfId="0" applyNumberFormat="1" applyFont="1" applyFill="1" applyBorder="1"/>
    <xf numFmtId="165" fontId="6" fillId="2" borderId="28" xfId="0" applyNumberFormat="1" applyFont="1" applyFill="1" applyBorder="1"/>
    <xf numFmtId="165" fontId="16" fillId="2" borderId="28" xfId="0" applyNumberFormat="1" applyFont="1" applyFill="1" applyBorder="1"/>
    <xf numFmtId="165" fontId="6" fillId="2" borderId="38" xfId="0" applyNumberFormat="1" applyFont="1" applyFill="1" applyBorder="1" applyAlignment="1"/>
    <xf numFmtId="165" fontId="6" fillId="2" borderId="40" xfId="0" applyNumberFormat="1" applyFont="1" applyFill="1" applyBorder="1" applyAlignment="1"/>
    <xf numFmtId="165" fontId="16" fillId="2" borderId="40" xfId="0" applyNumberFormat="1" applyFont="1" applyFill="1" applyBorder="1" applyAlignment="1"/>
    <xf numFmtId="165" fontId="6" fillId="2" borderId="6" xfId="0" applyNumberFormat="1" applyFont="1" applyFill="1" applyBorder="1" applyAlignment="1"/>
    <xf numFmtId="165" fontId="6" fillId="2" borderId="38" xfId="0" applyNumberFormat="1" applyFont="1" applyFill="1" applyBorder="1"/>
    <xf numFmtId="165" fontId="6" fillId="2" borderId="40" xfId="0" applyNumberFormat="1" applyFont="1" applyFill="1" applyBorder="1"/>
    <xf numFmtId="165" fontId="16" fillId="2" borderId="40" xfId="0" applyNumberFormat="1" applyFont="1" applyFill="1" applyBorder="1"/>
    <xf numFmtId="165" fontId="10" fillId="2" borderId="41" xfId="0" applyNumberFormat="1" applyFont="1" applyFill="1" applyBorder="1"/>
    <xf numFmtId="2" fontId="6" fillId="2" borderId="39" xfId="0" applyNumberFormat="1" applyFont="1" applyFill="1" applyBorder="1"/>
    <xf numFmtId="2" fontId="6" fillId="2" borderId="41" xfId="0" applyNumberFormat="1" applyFont="1" applyFill="1" applyBorder="1"/>
    <xf numFmtId="2" fontId="16" fillId="2" borderId="41" xfId="0" applyNumberFormat="1" applyFont="1" applyFill="1" applyBorder="1"/>
    <xf numFmtId="2" fontId="10" fillId="2" borderId="40" xfId="0" applyNumberFormat="1" applyFont="1" applyFill="1" applyBorder="1"/>
    <xf numFmtId="0" fontId="18" fillId="3" borderId="4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5" fontId="17" fillId="5" borderId="53" xfId="0" applyNumberFormat="1" applyFont="1" applyFill="1" applyBorder="1" applyAlignment="1">
      <alignment vertical="center"/>
    </xf>
    <xf numFmtId="165" fontId="17" fillId="5" borderId="54" xfId="0" applyNumberFormat="1" applyFont="1" applyFill="1" applyBorder="1" applyAlignment="1">
      <alignment vertical="center"/>
    </xf>
    <xf numFmtId="165" fontId="17" fillId="5" borderId="55" xfId="0" applyNumberFormat="1" applyFont="1" applyFill="1" applyBorder="1" applyAlignment="1">
      <alignment vertical="center"/>
    </xf>
    <xf numFmtId="165" fontId="17" fillId="5" borderId="18" xfId="0" applyNumberFormat="1" applyFont="1" applyFill="1" applyBorder="1" applyAlignment="1">
      <alignment vertical="center"/>
    </xf>
    <xf numFmtId="165" fontId="17" fillId="5" borderId="30" xfId="0" applyNumberFormat="1" applyFont="1" applyFill="1" applyBorder="1" applyAlignment="1">
      <alignment vertical="center"/>
    </xf>
    <xf numFmtId="165" fontId="17" fillId="5" borderId="31" xfId="0" applyNumberFormat="1" applyFont="1" applyFill="1" applyBorder="1" applyAlignment="1">
      <alignment vertical="center"/>
    </xf>
    <xf numFmtId="165" fontId="17" fillId="5" borderId="19" xfId="0" applyNumberFormat="1" applyFont="1" applyFill="1" applyBorder="1" applyAlignment="1">
      <alignment vertical="center"/>
    </xf>
    <xf numFmtId="0" fontId="6" fillId="2" borderId="38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16" fillId="2" borderId="40" xfId="0" applyFont="1" applyFill="1" applyBorder="1" applyAlignment="1">
      <alignment horizontal="center"/>
    </xf>
    <xf numFmtId="0" fontId="16" fillId="2" borderId="4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17" fillId="5" borderId="29" xfId="0" applyFont="1" applyFill="1" applyBorder="1" applyAlignment="1">
      <alignment horizontal="left" vertical="center"/>
    </xf>
    <xf numFmtId="0" fontId="17" fillId="5" borderId="30" xfId="0" applyFont="1" applyFill="1" applyBorder="1" applyAlignment="1">
      <alignment horizontal="left" vertical="center"/>
    </xf>
    <xf numFmtId="0" fontId="21" fillId="4" borderId="47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42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33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52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FFF9F"/>
      <color rgb="FF66FF66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3"/>
  <sheetViews>
    <sheetView tabSelected="1" topLeftCell="H1" zoomScaleNormal="100" workbookViewId="0">
      <selection activeCell="W1" sqref="W1"/>
    </sheetView>
  </sheetViews>
  <sheetFormatPr defaultRowHeight="15"/>
  <cols>
    <col min="1" max="1" width="4.140625" customWidth="1"/>
    <col min="2" max="5" width="10.7109375" customWidth="1"/>
    <col min="6" max="6" width="12.7109375" customWidth="1"/>
    <col min="7" max="22" width="10.7109375" customWidth="1"/>
    <col min="32" max="32" width="11.42578125" customWidth="1"/>
  </cols>
  <sheetData>
    <row r="1" spans="2:43" s="140" customFormat="1" ht="51" customHeight="1" thickBot="1">
      <c r="B1" s="147" t="s">
        <v>34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</row>
    <row r="2" spans="2:43" ht="35.1" customHeight="1" thickTop="1" thickBot="1">
      <c r="B2" s="154" t="s">
        <v>24</v>
      </c>
      <c r="C2" s="145" t="s">
        <v>32</v>
      </c>
      <c r="D2" s="156" t="s">
        <v>39</v>
      </c>
      <c r="E2" s="157"/>
      <c r="F2" s="145" t="s">
        <v>35</v>
      </c>
      <c r="G2" s="156" t="s">
        <v>28</v>
      </c>
      <c r="H2" s="157"/>
      <c r="I2" s="160" t="s">
        <v>38</v>
      </c>
      <c r="J2" s="161"/>
      <c r="K2" s="161"/>
      <c r="L2" s="162"/>
      <c r="M2" s="156" t="s">
        <v>37</v>
      </c>
      <c r="N2" s="150"/>
      <c r="O2" s="150"/>
      <c r="P2" s="157"/>
      <c r="Q2" s="156" t="s">
        <v>36</v>
      </c>
      <c r="R2" s="150"/>
      <c r="S2" s="150"/>
      <c r="T2" s="157"/>
      <c r="U2" s="150" t="s">
        <v>23</v>
      </c>
      <c r="V2" s="151"/>
      <c r="W2" s="17"/>
      <c r="X2" s="3"/>
      <c r="Y2" s="3"/>
      <c r="Z2" s="6"/>
      <c r="AA2" s="6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2:43" ht="35.1" customHeight="1" thickBot="1">
      <c r="B3" s="155"/>
      <c r="C3" s="146"/>
      <c r="D3" s="158"/>
      <c r="E3" s="159"/>
      <c r="F3" s="146"/>
      <c r="G3" s="158"/>
      <c r="H3" s="159"/>
      <c r="I3" s="163"/>
      <c r="J3" s="164"/>
      <c r="K3" s="164"/>
      <c r="L3" s="165"/>
      <c r="M3" s="158"/>
      <c r="N3" s="152"/>
      <c r="O3" s="152"/>
      <c r="P3" s="159"/>
      <c r="Q3" s="158"/>
      <c r="R3" s="152"/>
      <c r="S3" s="152"/>
      <c r="T3" s="159"/>
      <c r="U3" s="152"/>
      <c r="V3" s="153"/>
      <c r="W3" s="17"/>
      <c r="X3" s="3"/>
      <c r="Y3" s="3"/>
      <c r="Z3" s="6"/>
      <c r="AA3" s="6"/>
      <c r="AB3" s="6"/>
      <c r="AC3" s="6"/>
      <c r="AD3" s="6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2:43" ht="48" customHeight="1" thickBot="1">
      <c r="B4" s="79"/>
      <c r="C4" s="115"/>
      <c r="D4" s="116" t="s">
        <v>19</v>
      </c>
      <c r="E4" s="117" t="s">
        <v>20</v>
      </c>
      <c r="F4" s="118" t="s">
        <v>27</v>
      </c>
      <c r="G4" s="119" t="s">
        <v>6</v>
      </c>
      <c r="H4" s="117" t="s">
        <v>7</v>
      </c>
      <c r="I4" s="116" t="s">
        <v>1</v>
      </c>
      <c r="J4" s="120" t="s">
        <v>6</v>
      </c>
      <c r="K4" s="120" t="s">
        <v>21</v>
      </c>
      <c r="L4" s="121" t="s">
        <v>22</v>
      </c>
      <c r="M4" s="119" t="s">
        <v>2</v>
      </c>
      <c r="N4" s="122" t="s">
        <v>3</v>
      </c>
      <c r="O4" s="122" t="s">
        <v>4</v>
      </c>
      <c r="P4" s="117" t="s">
        <v>5</v>
      </c>
      <c r="Q4" s="119" t="s">
        <v>2</v>
      </c>
      <c r="R4" s="122" t="s">
        <v>3</v>
      </c>
      <c r="S4" s="122" t="s">
        <v>4</v>
      </c>
      <c r="T4" s="117" t="s">
        <v>5</v>
      </c>
      <c r="U4" s="123" t="s">
        <v>40</v>
      </c>
      <c r="V4" s="124" t="s">
        <v>33</v>
      </c>
      <c r="W4" s="17"/>
      <c r="X4" s="3"/>
      <c r="Y4" s="3"/>
      <c r="Z4" s="6"/>
      <c r="AA4" s="6"/>
      <c r="AB4" s="6"/>
      <c r="AC4" s="6"/>
      <c r="AD4" s="6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2:43" ht="17.100000000000001" customHeight="1" thickTop="1">
      <c r="B5" s="80" t="s">
        <v>0</v>
      </c>
      <c r="C5" s="83">
        <v>7.4999999999999997E-2</v>
      </c>
      <c r="D5" s="132">
        <v>25</v>
      </c>
      <c r="E5" s="133">
        <v>46</v>
      </c>
      <c r="F5" s="87">
        <v>182917.5</v>
      </c>
      <c r="G5" s="93">
        <f>(D5*0.226*F5)/1000000</f>
        <v>1.0334838750000002</v>
      </c>
      <c r="H5" s="94">
        <f>(E5*F5)/1000000</f>
        <v>8.4142050000000008</v>
      </c>
      <c r="I5" s="103">
        <f>15000*C5</f>
        <v>1125</v>
      </c>
      <c r="J5" s="66">
        <f t="shared" ref="J5:J23" ca="1" si="0">(I5/1000)*J$5</f>
        <v>2.4750000000000001</v>
      </c>
      <c r="K5" s="66">
        <f t="shared" ref="K5:K23" ca="1" si="1">(I5/1000)*K$5</f>
        <v>0</v>
      </c>
      <c r="L5" s="67">
        <f t="shared" ref="L5:L23" ca="1" si="2">(I5/1000)*L$5</f>
        <v>13.5</v>
      </c>
      <c r="M5" s="107">
        <v>15</v>
      </c>
      <c r="N5" s="64"/>
      <c r="O5" s="66">
        <v>42</v>
      </c>
      <c r="P5" s="94">
        <v>2.4</v>
      </c>
      <c r="Q5" s="93">
        <f ca="1">(((M5*#REF!)/#REF!)*D5)-(K5+X5)</f>
        <v>7.7415161250000004</v>
      </c>
      <c r="R5" s="64"/>
      <c r="S5" s="65">
        <v>18</v>
      </c>
      <c r="T5" s="111">
        <f ca="1">(((P5*#REF!)/#REF!)*D5)-L5</f>
        <v>-6.6142049999999974</v>
      </c>
      <c r="U5" s="100">
        <f ca="1">((P5*V$4)/U$5)-#REF!</f>
        <v>16.829382880434782</v>
      </c>
      <c r="V5" s="68">
        <f ca="1">(S5*V$4)/V$5</f>
        <v>39.130434782608695</v>
      </c>
      <c r="W5" s="17"/>
      <c r="X5" s="3"/>
      <c r="Y5" s="3"/>
      <c r="Z5" s="6"/>
      <c r="AA5" s="6"/>
      <c r="AB5" s="6"/>
      <c r="AC5" s="6"/>
      <c r="AD5" s="6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2:43" ht="17.100000000000001" customHeight="1">
      <c r="B6" s="81" t="s">
        <v>9</v>
      </c>
      <c r="C6" s="84">
        <v>2.5000000000000001E-2</v>
      </c>
      <c r="D6" s="134">
        <v>25</v>
      </c>
      <c r="E6" s="135">
        <v>46</v>
      </c>
      <c r="F6" s="88">
        <v>36046.5625</v>
      </c>
      <c r="G6" s="95">
        <f t="shared" ref="G6:G23" si="3">(D6*0.226*F6)/1000000</f>
        <v>0.20366307812500001</v>
      </c>
      <c r="H6" s="96">
        <f t="shared" ref="H6:H23" si="4">(E6*F6)/1000000</f>
        <v>1.6581418750000001</v>
      </c>
      <c r="I6" s="104">
        <f t="shared" ref="I6:I7" si="5">15000*C6</f>
        <v>375</v>
      </c>
      <c r="J6" s="21">
        <f t="shared" ca="1" si="0"/>
        <v>0.82500000000000007</v>
      </c>
      <c r="K6" s="21">
        <f t="shared" ca="1" si="1"/>
        <v>0.9375</v>
      </c>
      <c r="L6" s="22">
        <f t="shared" ca="1" si="2"/>
        <v>4.5</v>
      </c>
      <c r="M6" s="108">
        <v>18</v>
      </c>
      <c r="N6" s="69"/>
      <c r="O6" s="21">
        <v>15</v>
      </c>
      <c r="P6" s="96">
        <v>2</v>
      </c>
      <c r="Q6" s="95">
        <f ca="1">(((M6*#REF!)/#REF!)*D6)-(K6+X6)</f>
        <v>3.4713369218749999</v>
      </c>
      <c r="R6" s="69"/>
      <c r="S6" s="70">
        <v>-0.75</v>
      </c>
      <c r="T6" s="112">
        <f ca="1">(((P6*#REF!)/#REF!)*D6)-L6</f>
        <v>-1.1581418750000001</v>
      </c>
      <c r="U6" s="101">
        <f ca="1">((P6*V$4)/U$5)-#REF!</f>
        <v>7.5463846127717389</v>
      </c>
      <c r="V6" s="71"/>
      <c r="W6" s="17"/>
      <c r="X6" s="3"/>
      <c r="Y6" s="3"/>
      <c r="Z6" s="6"/>
      <c r="AA6" s="6"/>
      <c r="AB6" s="6"/>
      <c r="AC6" s="6"/>
      <c r="AD6" s="6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2:43" ht="17.100000000000001" customHeight="1">
      <c r="B7" s="81" t="s">
        <v>14</v>
      </c>
      <c r="C7" s="84">
        <v>0.05</v>
      </c>
      <c r="D7" s="134">
        <v>25</v>
      </c>
      <c r="E7" s="135">
        <v>46</v>
      </c>
      <c r="F7" s="88">
        <v>50641.499999999985</v>
      </c>
      <c r="G7" s="95">
        <f t="shared" si="3"/>
        <v>0.28612447499999993</v>
      </c>
      <c r="H7" s="96">
        <f t="shared" si="4"/>
        <v>2.3295089999999994</v>
      </c>
      <c r="I7" s="104">
        <f t="shared" si="5"/>
        <v>750</v>
      </c>
      <c r="J7" s="21">
        <f t="shared" ca="1" si="0"/>
        <v>1.6500000000000001</v>
      </c>
      <c r="K7" s="21">
        <f t="shared" ca="1" si="1"/>
        <v>1.875</v>
      </c>
      <c r="L7" s="22">
        <f t="shared" ca="1" si="2"/>
        <v>9</v>
      </c>
      <c r="M7" s="108">
        <v>10</v>
      </c>
      <c r="N7" s="69"/>
      <c r="O7" s="21">
        <v>15</v>
      </c>
      <c r="P7" s="96"/>
      <c r="Q7" s="95">
        <f ca="1">(((M7*#REF!)/#REF!)*D7)-(K7+X7)</f>
        <v>3.0638755249999998</v>
      </c>
      <c r="R7" s="69"/>
      <c r="S7" s="70">
        <v>-1.5</v>
      </c>
      <c r="T7" s="112">
        <f ca="1">(((P7*#REF!)/#REF!)*D7)-L7</f>
        <v>-2.3295089999999994</v>
      </c>
      <c r="U7" s="101">
        <f ca="1">((P7*V$4)/U$5)-#REF!</f>
        <v>6.6605989673913033</v>
      </c>
      <c r="V7" s="71"/>
      <c r="W7" s="17"/>
      <c r="X7" s="3"/>
      <c r="Y7" s="3"/>
      <c r="Z7" s="6"/>
      <c r="AA7" s="6"/>
      <c r="AB7" s="6"/>
      <c r="AC7" s="6"/>
      <c r="AD7" s="6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2:43" ht="17.100000000000001" customHeight="1">
      <c r="B8" s="81" t="s">
        <v>11</v>
      </c>
      <c r="C8" s="84">
        <f>0.45/2</f>
        <v>0.22500000000000001</v>
      </c>
      <c r="D8" s="134">
        <v>25</v>
      </c>
      <c r="E8" s="135">
        <v>46</v>
      </c>
      <c r="F8" s="88">
        <v>1029749.175</v>
      </c>
      <c r="G8" s="95">
        <f t="shared" si="3"/>
        <v>5.8180828387500014</v>
      </c>
      <c r="H8" s="96">
        <f t="shared" si="4"/>
        <v>47.368462050000005</v>
      </c>
      <c r="I8" s="104"/>
      <c r="J8" s="21">
        <f t="shared" ca="1" si="0"/>
        <v>0</v>
      </c>
      <c r="K8" s="21">
        <f t="shared" ca="1" si="1"/>
        <v>0</v>
      </c>
      <c r="L8" s="22">
        <f t="shared" ca="1" si="2"/>
        <v>0</v>
      </c>
      <c r="M8" s="108">
        <v>187.5</v>
      </c>
      <c r="N8" s="69"/>
      <c r="O8" s="21">
        <v>45</v>
      </c>
      <c r="P8" s="96">
        <v>15</v>
      </c>
      <c r="Q8" s="95">
        <f ca="1">((M8*D8)/2)-K8</f>
        <v>15.275667161249999</v>
      </c>
      <c r="R8" s="69"/>
      <c r="S8" s="70">
        <v>5.0625</v>
      </c>
      <c r="T8" s="112">
        <f ca="1">((P8*D8)/2)-L8</f>
        <v>-45.680962050000005</v>
      </c>
      <c r="U8" s="101">
        <f ca="1">((P8*V$4)/U$5)</f>
        <v>33.207972089673909</v>
      </c>
      <c r="V8" s="71">
        <f t="shared" ref="V8:V15" ca="1" si="6">(S8*V$4)/V$5</f>
        <v>11.005434782608695</v>
      </c>
      <c r="W8" s="17"/>
      <c r="X8" s="3"/>
      <c r="Y8" s="3"/>
      <c r="Z8" s="6"/>
      <c r="AA8" s="6"/>
      <c r="AB8" s="6"/>
      <c r="AC8" s="6"/>
      <c r="AD8" s="6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2:43" ht="17.100000000000001" customHeight="1">
      <c r="B9" s="81" t="s">
        <v>13</v>
      </c>
      <c r="C9" s="84">
        <f>0.2/2</f>
        <v>0.1</v>
      </c>
      <c r="D9" s="134">
        <v>25</v>
      </c>
      <c r="E9" s="135">
        <v>46</v>
      </c>
      <c r="F9" s="89">
        <v>510314.35000000003</v>
      </c>
      <c r="G9" s="95">
        <f t="shared" si="3"/>
        <v>2.8832760775000006</v>
      </c>
      <c r="H9" s="96">
        <f t="shared" si="4"/>
        <v>23.474460100000002</v>
      </c>
      <c r="I9" s="104"/>
      <c r="J9" s="21">
        <f t="shared" ca="1" si="0"/>
        <v>0</v>
      </c>
      <c r="K9" s="21">
        <f t="shared" ca="1" si="1"/>
        <v>0</v>
      </c>
      <c r="L9" s="22">
        <f t="shared" ca="1" si="2"/>
        <v>0</v>
      </c>
      <c r="M9" s="108">
        <v>187.5</v>
      </c>
      <c r="N9" s="69"/>
      <c r="O9" s="21">
        <v>45</v>
      </c>
      <c r="P9" s="96">
        <v>15</v>
      </c>
      <c r="Q9" s="95">
        <f ca="1">((M9*D9)/2)-K9</f>
        <v>6.4917239224999994</v>
      </c>
      <c r="R9" s="69"/>
      <c r="S9" s="70">
        <v>2.25</v>
      </c>
      <c r="T9" s="112">
        <f ca="1">((P9*D9)/2)-L9</f>
        <v>-22.724460100000002</v>
      </c>
      <c r="U9" s="101">
        <f ca="1">((P9*V$4)/U$5)-#REF!</f>
        <v>14.112443309782607</v>
      </c>
      <c r="V9" s="71">
        <f t="shared" ca="1" si="6"/>
        <v>4.8913043478260869</v>
      </c>
      <c r="W9" s="17"/>
      <c r="X9" s="3"/>
      <c r="Y9" s="3"/>
      <c r="Z9" s="6"/>
      <c r="AA9" s="6"/>
      <c r="AB9" s="6"/>
      <c r="AC9" s="6"/>
      <c r="AD9" s="6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2:43" ht="17.100000000000001" customHeight="1">
      <c r="B10" s="81" t="s">
        <v>14</v>
      </c>
      <c r="C10" s="84">
        <v>0.05</v>
      </c>
      <c r="D10" s="134">
        <v>25</v>
      </c>
      <c r="E10" s="135">
        <v>46</v>
      </c>
      <c r="F10" s="88">
        <v>26061.262500000001</v>
      </c>
      <c r="G10" s="95">
        <f t="shared" si="3"/>
        <v>0.14724613312500001</v>
      </c>
      <c r="H10" s="96">
        <f t="shared" si="4"/>
        <v>1.1988180749999999</v>
      </c>
      <c r="I10" s="104"/>
      <c r="J10" s="21">
        <f t="shared" ca="1" si="0"/>
        <v>0</v>
      </c>
      <c r="K10" s="21">
        <f t="shared" ca="1" si="1"/>
        <v>0</v>
      </c>
      <c r="L10" s="22">
        <f t="shared" ca="1" si="2"/>
        <v>0</v>
      </c>
      <c r="M10" s="108">
        <v>9</v>
      </c>
      <c r="N10" s="69"/>
      <c r="O10" s="21">
        <v>15</v>
      </c>
      <c r="P10" s="96"/>
      <c r="Q10" s="95">
        <f ca="1">(((M10*#REF!)/#REF!)*D10)-K10</f>
        <v>4.3527538668750001</v>
      </c>
      <c r="R10" s="69"/>
      <c r="S10" s="70">
        <v>7.5</v>
      </c>
      <c r="T10" s="112">
        <f ca="1">(((P10*#REF!)/#REF!)*D10)-L10</f>
        <v>-1.1988180749999999</v>
      </c>
      <c r="U10" s="101">
        <f ca="1">((P10*V$4)/U$5)-#REF!</f>
        <v>9.4625084062500004</v>
      </c>
      <c r="V10" s="71">
        <f t="shared" ca="1" si="6"/>
        <v>16.304347826086957</v>
      </c>
      <c r="W10" s="17"/>
      <c r="X10" s="3"/>
      <c r="Y10" s="3"/>
      <c r="Z10" s="6"/>
      <c r="AA10" s="6"/>
      <c r="AB10" s="6"/>
      <c r="AC10" s="6"/>
      <c r="AD10" s="6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2:43" ht="17.100000000000001" customHeight="1">
      <c r="B11" s="81" t="s">
        <v>14</v>
      </c>
      <c r="C11" s="84">
        <v>0.05</v>
      </c>
      <c r="D11" s="134">
        <v>25</v>
      </c>
      <c r="E11" s="135">
        <v>46</v>
      </c>
      <c r="F11" s="88">
        <v>16243.499999999998</v>
      </c>
      <c r="G11" s="95">
        <f t="shared" si="3"/>
        <v>9.177577499999999E-2</v>
      </c>
      <c r="H11" s="96">
        <f t="shared" si="4"/>
        <v>0.74720099999999989</v>
      </c>
      <c r="I11" s="104"/>
      <c r="J11" s="21">
        <f t="shared" ca="1" si="0"/>
        <v>0</v>
      </c>
      <c r="K11" s="21">
        <f t="shared" ca="1" si="1"/>
        <v>0</v>
      </c>
      <c r="L11" s="22">
        <f t="shared" ca="1" si="2"/>
        <v>0</v>
      </c>
      <c r="M11" s="108">
        <v>9</v>
      </c>
      <c r="N11" s="69"/>
      <c r="O11" s="21">
        <v>15</v>
      </c>
      <c r="P11" s="96"/>
      <c r="Q11" s="95">
        <f ca="1">(((M11*#REF!)/#REF!)*D11)-K11</f>
        <v>4.4082242249999997</v>
      </c>
      <c r="R11" s="69"/>
      <c r="S11" s="70">
        <v>7.5</v>
      </c>
      <c r="T11" s="112">
        <f ca="1">(((P11*#REF!)/#REF!)*D11)-L11</f>
        <v>-0.74720099999999989</v>
      </c>
      <c r="U11" s="101">
        <f ca="1">((P11*V$4)/U$5)-#REF!</f>
        <v>9.5830961413043472</v>
      </c>
      <c r="V11" s="71">
        <f t="shared" ca="1" si="6"/>
        <v>16.304347826086957</v>
      </c>
      <c r="W11" s="17"/>
      <c r="X11" s="3"/>
      <c r="Y11" s="3"/>
      <c r="Z11" s="6"/>
      <c r="AA11" s="6"/>
      <c r="AB11" s="6"/>
      <c r="AC11" s="6"/>
      <c r="AD11" s="6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2:43" s="8" customFormat="1" ht="17.100000000000001" customHeight="1">
      <c r="B12" s="82" t="s">
        <v>26</v>
      </c>
      <c r="C12" s="85">
        <v>0.24</v>
      </c>
      <c r="D12" s="136">
        <v>25</v>
      </c>
      <c r="E12" s="137">
        <v>46</v>
      </c>
      <c r="F12" s="90">
        <v>585335.99999999988</v>
      </c>
      <c r="G12" s="97">
        <f t="shared" si="3"/>
        <v>3.3071483999999995</v>
      </c>
      <c r="H12" s="98">
        <f t="shared" si="4"/>
        <v>26.925455999999997</v>
      </c>
      <c r="I12" s="105">
        <f>15000*C12</f>
        <v>3600</v>
      </c>
      <c r="J12" s="74">
        <f t="shared" ca="1" si="0"/>
        <v>7.9200000000000008</v>
      </c>
      <c r="K12" s="74">
        <f t="shared" ca="1" si="1"/>
        <v>9</v>
      </c>
      <c r="L12" s="75">
        <f t="shared" ca="1" si="2"/>
        <v>43.2</v>
      </c>
      <c r="M12" s="109">
        <v>15</v>
      </c>
      <c r="N12" s="72"/>
      <c r="O12" s="74">
        <v>42</v>
      </c>
      <c r="P12" s="98">
        <v>2.4</v>
      </c>
      <c r="Q12" s="97">
        <f ca="1">(((M12*#REF!)/#REF!)*D12)-(K12+X12)</f>
        <v>24.772851599999999</v>
      </c>
      <c r="R12" s="72"/>
      <c r="S12" s="73">
        <v>57.599999999999994</v>
      </c>
      <c r="T12" s="113">
        <f ca="1">(((P12*#REF!)/#REF!)*D12)-L12</f>
        <v>-21.165455999999999</v>
      </c>
      <c r="U12" s="102">
        <f ca="1">((P12*V$4)/U$5)-#REF!</f>
        <v>53.854025217391303</v>
      </c>
      <c r="V12" s="76">
        <f t="shared" ca="1" si="6"/>
        <v>125.21739130434781</v>
      </c>
      <c r="W12" s="18"/>
      <c r="X12" s="19"/>
      <c r="Y12" s="19"/>
      <c r="Z12" s="20"/>
      <c r="AA12" s="20"/>
      <c r="AB12" s="20"/>
      <c r="AC12" s="20"/>
      <c r="AD12" s="2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2:43" ht="17.100000000000001" customHeight="1">
      <c r="B13" s="81" t="s">
        <v>0</v>
      </c>
      <c r="C13" s="84">
        <v>7.4999999999999997E-2</v>
      </c>
      <c r="D13" s="134">
        <v>25</v>
      </c>
      <c r="E13" s="135">
        <v>46</v>
      </c>
      <c r="F13" s="88">
        <v>246711.75000000003</v>
      </c>
      <c r="G13" s="95">
        <f t="shared" si="3"/>
        <v>1.3939213875000003</v>
      </c>
      <c r="H13" s="96">
        <f t="shared" si="4"/>
        <v>11.348740500000002</v>
      </c>
      <c r="I13" s="104">
        <f>15000*C13</f>
        <v>1125</v>
      </c>
      <c r="J13" s="21">
        <f t="shared" ca="1" si="0"/>
        <v>2.4750000000000001</v>
      </c>
      <c r="K13" s="21">
        <f t="shared" ca="1" si="1"/>
        <v>2.8125</v>
      </c>
      <c r="L13" s="22">
        <f t="shared" ca="1" si="2"/>
        <v>13.5</v>
      </c>
      <c r="M13" s="108">
        <v>15</v>
      </c>
      <c r="N13" s="69"/>
      <c r="O13" s="21">
        <v>42</v>
      </c>
      <c r="P13" s="110">
        <v>2.4</v>
      </c>
      <c r="Q13" s="114">
        <f ca="1">(((M13*#REF!)/#REF!)*D13)-(K13+X13)</f>
        <v>7.3810786124999996</v>
      </c>
      <c r="R13" s="78"/>
      <c r="S13" s="77">
        <v>18</v>
      </c>
      <c r="T13" s="112">
        <f ca="1">(((P13*#REF!)/#REF!)*D13)-L13</f>
        <v>-9.548740500000001</v>
      </c>
      <c r="U13" s="101">
        <f ca="1">((P13*V$4)/U$5)-#REF!</f>
        <v>16.045823070652173</v>
      </c>
      <c r="V13" s="71">
        <f t="shared" ca="1" si="6"/>
        <v>39.130434782608695</v>
      </c>
      <c r="W13" s="17"/>
      <c r="X13" s="3"/>
      <c r="Y13" s="3"/>
      <c r="Z13" s="6"/>
      <c r="AA13" s="6"/>
      <c r="AB13" s="6"/>
      <c r="AC13" s="6"/>
      <c r="AD13" s="6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2:43" ht="17.100000000000001" customHeight="1">
      <c r="B14" s="81" t="s">
        <v>10</v>
      </c>
      <c r="C14" s="84">
        <v>7.4999999999999997E-2</v>
      </c>
      <c r="D14" s="134">
        <v>25</v>
      </c>
      <c r="E14" s="135">
        <v>46</v>
      </c>
      <c r="F14" s="88">
        <v>269466.5625</v>
      </c>
      <c r="G14" s="95">
        <f t="shared" si="3"/>
        <v>1.522486078125</v>
      </c>
      <c r="H14" s="96">
        <f t="shared" si="4"/>
        <v>12.395461875000001</v>
      </c>
      <c r="I14" s="104">
        <f>15000*C14</f>
        <v>1125</v>
      </c>
      <c r="J14" s="21">
        <f t="shared" ca="1" si="0"/>
        <v>2.4750000000000001</v>
      </c>
      <c r="K14" s="21">
        <f t="shared" ca="1" si="1"/>
        <v>2.8125</v>
      </c>
      <c r="L14" s="22">
        <f t="shared" ca="1" si="2"/>
        <v>13.5</v>
      </c>
      <c r="M14" s="108">
        <v>15</v>
      </c>
      <c r="N14" s="69"/>
      <c r="O14" s="21">
        <v>30</v>
      </c>
      <c r="P14" s="110">
        <v>1.8</v>
      </c>
      <c r="Q14" s="114">
        <f ca="1">(((M14*#REF!)/#REF!)*D14)-(K14+X14)</f>
        <v>7.2525139218749999</v>
      </c>
      <c r="R14" s="78"/>
      <c r="S14" s="77">
        <v>9</v>
      </c>
      <c r="T14" s="112">
        <f ca="1">(((P14*#REF!)/#REF!)*D14)-L14</f>
        <v>-11.045461875000001</v>
      </c>
      <c r="U14" s="101">
        <f ca="1">((P14*V$4)/U$5)-#REF!</f>
        <v>15.766334612771738</v>
      </c>
      <c r="V14" s="71">
        <f t="shared" ca="1" si="6"/>
        <v>19.565217391304348</v>
      </c>
      <c r="W14" s="17"/>
      <c r="X14" s="3"/>
      <c r="Y14" s="3"/>
      <c r="Z14" s="6"/>
      <c r="AA14" s="6"/>
      <c r="AB14" s="6"/>
      <c r="AC14" s="6"/>
      <c r="AD14" s="6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2:43" s="8" customFormat="1" ht="17.100000000000001" customHeight="1">
      <c r="B15" s="82" t="s">
        <v>25</v>
      </c>
      <c r="C15" s="85">
        <v>0.24</v>
      </c>
      <c r="D15" s="136">
        <v>25</v>
      </c>
      <c r="E15" s="137">
        <v>46</v>
      </c>
      <c r="F15" s="90">
        <v>862293</v>
      </c>
      <c r="G15" s="97">
        <f t="shared" si="3"/>
        <v>4.8719554499999997</v>
      </c>
      <c r="H15" s="98">
        <f t="shared" si="4"/>
        <v>39.665478</v>
      </c>
      <c r="I15" s="105">
        <f t="shared" ref="I15:I23" si="7">15000*C15</f>
        <v>3600</v>
      </c>
      <c r="J15" s="74">
        <f t="shared" ca="1" si="0"/>
        <v>7.9200000000000008</v>
      </c>
      <c r="K15" s="74">
        <f t="shared" ca="1" si="1"/>
        <v>9</v>
      </c>
      <c r="L15" s="75">
        <f t="shared" ca="1" si="2"/>
        <v>43.2</v>
      </c>
      <c r="M15" s="109">
        <v>15</v>
      </c>
      <c r="N15" s="72"/>
      <c r="O15" s="74">
        <v>30</v>
      </c>
      <c r="P15" s="98">
        <v>1.8</v>
      </c>
      <c r="Q15" s="97">
        <f ca="1">(((M15*#REF!)/#REF!)*D15)-(K15+X15)</f>
        <v>23.20804455</v>
      </c>
      <c r="R15" s="72"/>
      <c r="S15" s="73">
        <v>28.799999999999997</v>
      </c>
      <c r="T15" s="113">
        <f ca="1">(((P15*#REF!)/#REF!)*D15)-L15</f>
        <v>-35.345478</v>
      </c>
      <c r="U15" s="102">
        <f ca="1">((P15*V$4)/U$5)-#REF!</f>
        <v>50.452270760869567</v>
      </c>
      <c r="V15" s="76">
        <f t="shared" ca="1" si="6"/>
        <v>62.608695652173907</v>
      </c>
      <c r="W15" s="18"/>
      <c r="X15" s="19"/>
      <c r="Y15" s="19"/>
      <c r="Z15" s="20"/>
      <c r="AA15" s="20"/>
      <c r="AB15" s="20"/>
      <c r="AC15" s="20"/>
      <c r="AD15" s="2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2:43" ht="17.100000000000001" customHeight="1">
      <c r="B16" s="81" t="s">
        <v>12</v>
      </c>
      <c r="C16" s="84">
        <v>0.2</v>
      </c>
      <c r="D16" s="134">
        <v>25</v>
      </c>
      <c r="E16" s="135">
        <v>46</v>
      </c>
      <c r="F16" s="88">
        <v>706567.75</v>
      </c>
      <c r="G16" s="95">
        <f t="shared" si="3"/>
        <v>3.9921077875000002</v>
      </c>
      <c r="H16" s="96">
        <f t="shared" si="4"/>
        <v>32.5021165</v>
      </c>
      <c r="I16" s="104">
        <f t="shared" si="7"/>
        <v>3000</v>
      </c>
      <c r="J16" s="21">
        <f t="shared" ca="1" si="0"/>
        <v>6.6000000000000005</v>
      </c>
      <c r="K16" s="21">
        <f t="shared" ca="1" si="1"/>
        <v>7.5</v>
      </c>
      <c r="L16" s="22">
        <f t="shared" ca="1" si="2"/>
        <v>36</v>
      </c>
      <c r="M16" s="108">
        <v>120</v>
      </c>
      <c r="N16" s="69"/>
      <c r="O16" s="21">
        <v>90</v>
      </c>
      <c r="P16" s="96">
        <v>15</v>
      </c>
      <c r="Q16" s="95">
        <f t="shared" ref="Q16:Q23" ca="1" si="8">(M16*D16)-(K16+X16)</f>
        <v>13.407892212499998</v>
      </c>
      <c r="R16" s="69"/>
      <c r="S16" s="70">
        <v>-18</v>
      </c>
      <c r="T16" s="112">
        <f t="shared" ref="T16:T23" ca="1" si="9">(P16*D16)-L16</f>
        <v>-29.5021165</v>
      </c>
      <c r="U16" s="101">
        <f ca="1">((P16*V$4)/U$5)-#REF!</f>
        <v>29.147591766304345</v>
      </c>
      <c r="V16" s="71"/>
      <c r="W16" s="17"/>
      <c r="X16" s="3"/>
      <c r="Y16" s="3"/>
      <c r="Z16" s="6"/>
      <c r="AA16" s="6"/>
      <c r="AB16" s="6"/>
      <c r="AC16" s="6"/>
      <c r="AD16" s="6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17.100000000000001" customHeight="1">
      <c r="B17" s="81" t="s">
        <v>16</v>
      </c>
      <c r="C17" s="84">
        <v>0.25</v>
      </c>
      <c r="D17" s="134">
        <v>25</v>
      </c>
      <c r="E17" s="135">
        <v>46</v>
      </c>
      <c r="F17" s="89">
        <v>1108215.0625</v>
      </c>
      <c r="G17" s="95">
        <f t="shared" si="3"/>
        <v>6.2614151031250005</v>
      </c>
      <c r="H17" s="96">
        <f t="shared" si="4"/>
        <v>50.977892875000002</v>
      </c>
      <c r="I17" s="104">
        <f t="shared" si="7"/>
        <v>3750</v>
      </c>
      <c r="J17" s="21">
        <f t="shared" ca="1" si="0"/>
        <v>8.25</v>
      </c>
      <c r="K17" s="21">
        <f t="shared" ca="1" si="1"/>
        <v>9.375</v>
      </c>
      <c r="L17" s="22">
        <f t="shared" ca="1" si="2"/>
        <v>45</v>
      </c>
      <c r="M17" s="108">
        <f>101.25*0.9</f>
        <v>91.125</v>
      </c>
      <c r="N17" s="69"/>
      <c r="O17" s="21">
        <v>60</v>
      </c>
      <c r="P17" s="96"/>
      <c r="Q17" s="95">
        <f t="shared" ca="1" si="8"/>
        <v>8.2698348968750004</v>
      </c>
      <c r="R17" s="69"/>
      <c r="S17" s="70">
        <v>-30</v>
      </c>
      <c r="T17" s="112">
        <f t="shared" ca="1" si="9"/>
        <v>-50.977892875000002</v>
      </c>
      <c r="U17" s="101">
        <f ca="1">((P17*V$4)/U$5)-#REF!</f>
        <v>17.97790194972826</v>
      </c>
      <c r="V17" s="71"/>
      <c r="W17" s="17"/>
      <c r="X17" s="3"/>
      <c r="Y17" s="3"/>
      <c r="Z17" s="6"/>
      <c r="AA17" s="6"/>
      <c r="AB17" s="6"/>
      <c r="AC17" s="6"/>
      <c r="AD17" s="6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17.100000000000001" customHeight="1">
      <c r="B18" s="81" t="s">
        <v>8</v>
      </c>
      <c r="C18" s="84">
        <v>0.2</v>
      </c>
      <c r="D18" s="134">
        <v>25</v>
      </c>
      <c r="E18" s="135">
        <v>46</v>
      </c>
      <c r="F18" s="91">
        <v>1617918.4</v>
      </c>
      <c r="G18" s="95">
        <f t="shared" si="3"/>
        <v>9.1412389600000008</v>
      </c>
      <c r="H18" s="96">
        <f t="shared" si="4"/>
        <v>74.424246399999987</v>
      </c>
      <c r="I18" s="104">
        <f t="shared" si="7"/>
        <v>3000</v>
      </c>
      <c r="J18" s="21">
        <f t="shared" ca="1" si="0"/>
        <v>6.6000000000000005</v>
      </c>
      <c r="K18" s="21">
        <f t="shared" ca="1" si="1"/>
        <v>7.5</v>
      </c>
      <c r="L18" s="22">
        <f t="shared" ca="1" si="2"/>
        <v>36</v>
      </c>
      <c r="M18" s="108">
        <v>210</v>
      </c>
      <c r="N18" s="60"/>
      <c r="O18" s="21">
        <v>105</v>
      </c>
      <c r="P18" s="96">
        <v>15</v>
      </c>
      <c r="Q18" s="95">
        <f t="shared" ca="1" si="8"/>
        <v>26.25876104</v>
      </c>
      <c r="R18" s="69"/>
      <c r="S18" s="70">
        <v>-15</v>
      </c>
      <c r="T18" s="112">
        <f t="shared" ca="1" si="9"/>
        <v>-71.424246399999987</v>
      </c>
      <c r="U18" s="101">
        <f ca="1">((P18*V$4)/U$5)-#REF!</f>
        <v>57.084263130434778</v>
      </c>
      <c r="V18" s="71"/>
      <c r="W18" s="17"/>
      <c r="X18" s="3"/>
      <c r="Y18" s="3"/>
      <c r="Z18" s="6"/>
      <c r="AA18" s="6"/>
      <c r="AB18" s="6"/>
      <c r="AC18" s="6"/>
      <c r="AD18" s="6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17.100000000000001" customHeight="1">
      <c r="B19" s="81" t="s">
        <v>17</v>
      </c>
      <c r="C19" s="84">
        <v>0.1</v>
      </c>
      <c r="D19" s="134">
        <v>25</v>
      </c>
      <c r="E19" s="135">
        <v>46</v>
      </c>
      <c r="F19" s="91">
        <v>377273.22500000009</v>
      </c>
      <c r="G19" s="95">
        <f t="shared" si="3"/>
        <v>2.1315937212500007</v>
      </c>
      <c r="H19" s="96">
        <f t="shared" si="4"/>
        <v>17.354568350000005</v>
      </c>
      <c r="I19" s="104">
        <f t="shared" si="7"/>
        <v>1500</v>
      </c>
      <c r="J19" s="21">
        <f t="shared" ca="1" si="0"/>
        <v>3.3000000000000003</v>
      </c>
      <c r="K19" s="21">
        <f t="shared" ca="1" si="1"/>
        <v>3.75</v>
      </c>
      <c r="L19" s="22">
        <f t="shared" ca="1" si="2"/>
        <v>18</v>
      </c>
      <c r="M19" s="108">
        <v>131.25</v>
      </c>
      <c r="N19" s="69"/>
      <c r="O19" s="21">
        <v>67.5</v>
      </c>
      <c r="P19" s="96">
        <v>15</v>
      </c>
      <c r="Q19" s="95">
        <f t="shared" ca="1" si="8"/>
        <v>7.6934062787499986</v>
      </c>
      <c r="R19" s="69"/>
      <c r="S19" s="70">
        <v>-11.25</v>
      </c>
      <c r="T19" s="112">
        <f t="shared" ca="1" si="9"/>
        <v>-15.854568350000005</v>
      </c>
      <c r="U19" s="101">
        <f ca="1">((P19*V$4)/U$5)-#REF!</f>
        <v>16.724796258152171</v>
      </c>
      <c r="V19" s="71"/>
      <c r="W19" s="17"/>
      <c r="X19" s="3"/>
      <c r="Y19" s="3"/>
      <c r="Z19" s="6"/>
      <c r="AA19" s="6"/>
      <c r="AB19" s="6"/>
      <c r="AC19" s="6"/>
      <c r="AD19" s="6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ht="17.100000000000001" customHeight="1">
      <c r="B20" s="81" t="s">
        <v>18</v>
      </c>
      <c r="C20" s="84">
        <v>0.05</v>
      </c>
      <c r="D20" s="134">
        <v>25</v>
      </c>
      <c r="E20" s="135">
        <v>46</v>
      </c>
      <c r="F20" s="91">
        <v>226156.61250000002</v>
      </c>
      <c r="G20" s="95">
        <f t="shared" si="3"/>
        <v>1.2777848606250002</v>
      </c>
      <c r="H20" s="96">
        <f t="shared" si="4"/>
        <v>10.403204175000001</v>
      </c>
      <c r="I20" s="104">
        <f t="shared" si="7"/>
        <v>750</v>
      </c>
      <c r="J20" s="21">
        <f t="shared" ca="1" si="0"/>
        <v>1.6500000000000001</v>
      </c>
      <c r="K20" s="21">
        <f t="shared" ca="1" si="1"/>
        <v>1.875</v>
      </c>
      <c r="L20" s="22">
        <f t="shared" ca="1" si="2"/>
        <v>9</v>
      </c>
      <c r="M20" s="108">
        <v>101.25</v>
      </c>
      <c r="N20" s="69"/>
      <c r="O20" s="21">
        <v>60</v>
      </c>
      <c r="P20" s="96"/>
      <c r="Q20" s="95">
        <f t="shared" ca="1" si="8"/>
        <v>2.1347151393749995</v>
      </c>
      <c r="R20" s="69"/>
      <c r="S20" s="70">
        <v>-6</v>
      </c>
      <c r="T20" s="112">
        <f t="shared" ca="1" si="9"/>
        <v>-10.403204175000001</v>
      </c>
      <c r="U20" s="101">
        <f ca="1">((P20*V$4)/U$5)-#REF!</f>
        <v>4.6406850855978243</v>
      </c>
      <c r="V20" s="71"/>
      <c r="W20" s="17"/>
      <c r="X20" s="3"/>
      <c r="Y20" s="3"/>
      <c r="Z20" s="6"/>
      <c r="AA20" s="6"/>
      <c r="AB20" s="6"/>
      <c r="AC20" s="6"/>
      <c r="AD20" s="6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ht="17.100000000000001" customHeight="1">
      <c r="B21" s="81" t="s">
        <v>15</v>
      </c>
      <c r="C21" s="84">
        <v>0.1</v>
      </c>
      <c r="D21" s="134">
        <v>25</v>
      </c>
      <c r="E21" s="135">
        <v>46</v>
      </c>
      <c r="F21" s="88">
        <v>111920.2</v>
      </c>
      <c r="G21" s="95">
        <f t="shared" si="3"/>
        <v>0.63234913000000004</v>
      </c>
      <c r="H21" s="96">
        <f t="shared" si="4"/>
        <v>5.1483292</v>
      </c>
      <c r="I21" s="104">
        <f t="shared" si="7"/>
        <v>1500</v>
      </c>
      <c r="J21" s="21">
        <f t="shared" ca="1" si="0"/>
        <v>3.3000000000000003</v>
      </c>
      <c r="K21" s="21">
        <f t="shared" ca="1" si="1"/>
        <v>3.75</v>
      </c>
      <c r="L21" s="22">
        <f t="shared" ca="1" si="2"/>
        <v>18</v>
      </c>
      <c r="M21" s="108">
        <v>112.5</v>
      </c>
      <c r="N21" s="69"/>
      <c r="O21" s="21">
        <v>30</v>
      </c>
      <c r="P21" s="96">
        <v>7.5</v>
      </c>
      <c r="Q21" s="95">
        <f t="shared" ca="1" si="8"/>
        <v>7.3176508699999996</v>
      </c>
      <c r="R21" s="69"/>
      <c r="S21" s="70">
        <v>-15</v>
      </c>
      <c r="T21" s="112">
        <f t="shared" ca="1" si="9"/>
        <v>-4.3983292</v>
      </c>
      <c r="U21" s="101">
        <f ca="1">((P21*V$4)/U$5)-#REF!</f>
        <v>15.907936673913042</v>
      </c>
      <c r="V21" s="71"/>
      <c r="W21" s="17"/>
      <c r="X21" s="3"/>
      <c r="Y21" s="3"/>
      <c r="Z21" s="6"/>
      <c r="AA21" s="6"/>
      <c r="AB21" s="6"/>
      <c r="AC21" s="6"/>
      <c r="AD21" s="6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</row>
    <row r="22" spans="1:43" ht="17.100000000000001" customHeight="1">
      <c r="B22" s="81" t="s">
        <v>15</v>
      </c>
      <c r="C22" s="84">
        <v>0.1</v>
      </c>
      <c r="D22" s="134">
        <v>25</v>
      </c>
      <c r="E22" s="135">
        <v>46</v>
      </c>
      <c r="F22" s="88">
        <v>198545.55000000002</v>
      </c>
      <c r="G22" s="95">
        <f t="shared" si="3"/>
        <v>1.1217823575000001</v>
      </c>
      <c r="H22" s="96">
        <f t="shared" si="4"/>
        <v>9.1330953000000008</v>
      </c>
      <c r="I22" s="104"/>
      <c r="J22" s="21">
        <f t="shared" ca="1" si="0"/>
        <v>0</v>
      </c>
      <c r="K22" s="21">
        <f t="shared" ca="1" si="1"/>
        <v>0</v>
      </c>
      <c r="L22" s="22">
        <f t="shared" ca="1" si="2"/>
        <v>0</v>
      </c>
      <c r="M22" s="108">
        <v>112.5</v>
      </c>
      <c r="N22" s="69"/>
      <c r="O22" s="21">
        <v>30</v>
      </c>
      <c r="P22" s="96">
        <v>7.5</v>
      </c>
      <c r="Q22" s="95">
        <f t="shared" ca="1" si="8"/>
        <v>10.128217642499999</v>
      </c>
      <c r="R22" s="69"/>
      <c r="S22" s="70">
        <v>3</v>
      </c>
      <c r="T22" s="112">
        <f t="shared" ca="1" si="9"/>
        <v>-8.3830953000000008</v>
      </c>
      <c r="U22" s="101">
        <f ca="1">((P22*V$4)/U$5)-#REF!</f>
        <v>22.017864440217387</v>
      </c>
      <c r="V22" s="71">
        <f ca="1">(S22*V$4)/V$5</f>
        <v>6.5217391304347823</v>
      </c>
      <c r="W22" s="17"/>
      <c r="X22" s="3"/>
      <c r="Y22" s="3"/>
      <c r="Z22" s="6"/>
      <c r="AA22" s="6"/>
      <c r="AB22" s="6"/>
      <c r="AC22" s="6"/>
      <c r="AD22" s="6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</row>
    <row r="23" spans="1:43" ht="17.100000000000001" customHeight="1">
      <c r="B23" s="81" t="s">
        <v>8</v>
      </c>
      <c r="C23" s="86">
        <v>0.2</v>
      </c>
      <c r="D23" s="138">
        <v>25</v>
      </c>
      <c r="E23" s="139">
        <v>46</v>
      </c>
      <c r="F23" s="92">
        <v>1306301.5000000002</v>
      </c>
      <c r="G23" s="99">
        <f t="shared" si="3"/>
        <v>7.3806034750000018</v>
      </c>
      <c r="H23" s="63">
        <f t="shared" si="4"/>
        <v>60.089869000000007</v>
      </c>
      <c r="I23" s="106">
        <f t="shared" si="7"/>
        <v>3000</v>
      </c>
      <c r="J23" s="61">
        <f t="shared" ca="1" si="0"/>
        <v>6.6000000000000005</v>
      </c>
      <c r="K23" s="61">
        <f t="shared" ca="1" si="1"/>
        <v>7.5</v>
      </c>
      <c r="L23" s="62">
        <f t="shared" ca="1" si="2"/>
        <v>36</v>
      </c>
      <c r="M23" s="108">
        <v>210</v>
      </c>
      <c r="N23" s="60"/>
      <c r="O23" s="21">
        <v>105</v>
      </c>
      <c r="P23" s="96">
        <v>15</v>
      </c>
      <c r="Q23" s="95">
        <f t="shared" ca="1" si="8"/>
        <v>28.019396524999998</v>
      </c>
      <c r="R23" s="69"/>
      <c r="S23" s="70">
        <v>-15</v>
      </c>
      <c r="T23" s="112">
        <f t="shared" ca="1" si="9"/>
        <v>-57.089869000000007</v>
      </c>
      <c r="U23" s="101">
        <f ca="1">((P23*V$4)/U$5)-#REF!</f>
        <v>60.91173157608695</v>
      </c>
      <c r="V23" s="71"/>
      <c r="W23" s="17"/>
      <c r="X23" s="3"/>
      <c r="Y23" s="3"/>
      <c r="Z23" s="6"/>
      <c r="AA23" s="6"/>
      <c r="AB23" s="6"/>
      <c r="AC23" s="6"/>
      <c r="AD23" s="6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s="10" customFormat="1" ht="24" customHeight="1" thickBot="1">
      <c r="B24" s="143" t="s">
        <v>31</v>
      </c>
      <c r="C24" s="144"/>
      <c r="D24" s="144"/>
      <c r="E24" s="144"/>
      <c r="F24" s="125">
        <f>SUM(F5:F23)</f>
        <v>9468679.4625000004</v>
      </c>
      <c r="G24" s="126">
        <f t="shared" ref="G24:V24" si="10">SUM(G5:G23)</f>
        <v>53.498038963125005</v>
      </c>
      <c r="H24" s="127">
        <f t="shared" si="10"/>
        <v>435.559255275</v>
      </c>
      <c r="I24" s="126">
        <f>SUM(I5:I23)</f>
        <v>28200</v>
      </c>
      <c r="J24" s="128">
        <f ca="1">SUM(J5:J23)</f>
        <v>62.04</v>
      </c>
      <c r="K24" s="127">
        <f ca="1">SUM(K5:K23)</f>
        <v>70.5</v>
      </c>
      <c r="L24" s="129">
        <f ca="1">SUM(L5:L23)</f>
        <v>338.4</v>
      </c>
      <c r="M24" s="126">
        <f t="shared" si="10"/>
        <v>1584.625</v>
      </c>
      <c r="N24" s="128">
        <f t="shared" si="10"/>
        <v>0</v>
      </c>
      <c r="O24" s="128">
        <f t="shared" si="10"/>
        <v>883.5</v>
      </c>
      <c r="P24" s="127">
        <f t="shared" si="10"/>
        <v>117.79999999999998</v>
      </c>
      <c r="Q24" s="126">
        <f ca="1">SUM(Q5:Q23)</f>
        <v>0</v>
      </c>
      <c r="R24" s="128"/>
      <c r="S24" s="128">
        <f t="shared" si="10"/>
        <v>44.212499999999977</v>
      </c>
      <c r="T24" s="127"/>
      <c r="U24" s="130">
        <f t="shared" ref="U24" ca="1" si="11">SUM(U5:U23)</f>
        <v>457.93361094972829</v>
      </c>
      <c r="V24" s="131">
        <f t="shared" ca="1" si="10"/>
        <v>340.67934782608694</v>
      </c>
      <c r="W24" s="23"/>
      <c r="X24" s="24"/>
      <c r="Y24" s="24"/>
      <c r="Z24" s="25"/>
      <c r="AA24" s="25"/>
      <c r="AB24" s="25"/>
      <c r="AC24" s="25"/>
      <c r="AD24" s="25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</row>
    <row r="25" spans="1:43" ht="15" customHeight="1" thickTop="1">
      <c r="B25" s="148" t="s">
        <v>29</v>
      </c>
      <c r="C25" s="148"/>
      <c r="D25" s="148"/>
      <c r="E25" s="148"/>
      <c r="F25" s="14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</row>
    <row r="26" spans="1:43" ht="15" customHeight="1">
      <c r="A26" s="1"/>
      <c r="B26" s="149" t="s">
        <v>30</v>
      </c>
      <c r="C26" s="149"/>
      <c r="D26" s="149"/>
      <c r="E26" s="149"/>
      <c r="F26" s="149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</row>
    <row r="27" spans="1:43">
      <c r="A27" s="1"/>
      <c r="B27" s="15"/>
      <c r="C27" s="16"/>
      <c r="D27" s="14"/>
      <c r="E27" s="12"/>
      <c r="F27" s="13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AH27" s="2"/>
      <c r="AI27" s="2"/>
    </row>
    <row r="28" spans="1:43">
      <c r="A28" s="1"/>
      <c r="B28" s="15"/>
      <c r="C28" s="16"/>
      <c r="D28" s="14"/>
      <c r="E28" s="12"/>
      <c r="F28" s="13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AH28" s="2"/>
      <c r="AI28" s="2"/>
    </row>
    <row r="29" spans="1:43">
      <c r="A29" s="1"/>
      <c r="B29" s="15"/>
      <c r="C29" s="16"/>
      <c r="D29" s="14"/>
      <c r="E29" s="12"/>
      <c r="F29" s="13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AC29" s="4"/>
      <c r="AD29" s="4"/>
      <c r="AE29" s="4"/>
      <c r="AF29" s="4"/>
      <c r="AG29" s="4"/>
      <c r="AH29" s="5"/>
      <c r="AI29" s="2"/>
    </row>
    <row r="30" spans="1:43">
      <c r="A30" s="1"/>
      <c r="B30" s="1"/>
      <c r="C30" s="1"/>
      <c r="D30" s="1"/>
    </row>
    <row r="31" spans="1:43">
      <c r="A31" s="1"/>
      <c r="B31" s="1"/>
      <c r="C31" s="1"/>
      <c r="D31" s="1"/>
    </row>
    <row r="32" spans="1:43">
      <c r="A32" s="1"/>
      <c r="B32" s="1"/>
      <c r="C32" s="1"/>
      <c r="D32" s="1"/>
    </row>
    <row r="33" spans="1:4">
      <c r="A33" s="1"/>
      <c r="B33" s="1"/>
      <c r="C33" s="1"/>
      <c r="D33" s="1"/>
    </row>
  </sheetData>
  <mergeCells count="13">
    <mergeCell ref="B24:E24"/>
    <mergeCell ref="F2:F3"/>
    <mergeCell ref="B1:V1"/>
    <mergeCell ref="B25:E25"/>
    <mergeCell ref="B26:F26"/>
    <mergeCell ref="U2:V3"/>
    <mergeCell ref="B2:B3"/>
    <mergeCell ref="C2:C3"/>
    <mergeCell ref="M2:P3"/>
    <mergeCell ref="Q2:T3"/>
    <mergeCell ref="D2:E3"/>
    <mergeCell ref="G2:H3"/>
    <mergeCell ref="I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8"/>
  <sheetViews>
    <sheetView workbookViewId="0">
      <selection activeCell="J12" sqref="J12"/>
    </sheetView>
  </sheetViews>
  <sheetFormatPr defaultRowHeight="15"/>
  <cols>
    <col min="2" max="2" width="15.7109375" customWidth="1"/>
    <col min="3" max="3" width="12.5703125" customWidth="1"/>
    <col min="4" max="4" width="15.7109375" customWidth="1"/>
    <col min="5" max="5" width="14.140625" customWidth="1"/>
    <col min="6" max="6" width="21" customWidth="1"/>
    <col min="7" max="7" width="16.5703125" customWidth="1"/>
    <col min="8" max="8" width="17" customWidth="1"/>
    <col min="9" max="9" width="12.85546875" customWidth="1"/>
    <col min="10" max="10" width="13.85546875" customWidth="1"/>
    <col min="16" max="16" width="22.28515625" customWidth="1"/>
    <col min="17" max="17" width="12.7109375" customWidth="1"/>
    <col min="18" max="18" width="14.7109375" customWidth="1"/>
    <col min="19" max="19" width="15.28515625" customWidth="1"/>
    <col min="20" max="20" width="17" customWidth="1"/>
    <col min="21" max="21" width="28.140625" customWidth="1"/>
    <col min="22" max="22" width="17" customWidth="1"/>
    <col min="23" max="23" width="33.28515625" customWidth="1"/>
  </cols>
  <sheetData>
    <row r="1" spans="1:27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A2" s="2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26"/>
      <c r="Y2" s="26"/>
      <c r="Z2" s="26"/>
      <c r="AA2" s="26"/>
    </row>
    <row r="3" spans="1:27">
      <c r="A3" s="2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26"/>
      <c r="Y3" s="26"/>
      <c r="Z3" s="26"/>
      <c r="AA3" s="26"/>
    </row>
    <row r="4" spans="1:27" ht="15.75">
      <c r="A4" s="26"/>
      <c r="B4" s="27"/>
      <c r="C4" s="28"/>
      <c r="D4" s="29"/>
      <c r="E4" s="30"/>
      <c r="F4" s="30"/>
      <c r="G4" s="30"/>
      <c r="H4" s="30"/>
      <c r="I4" s="31"/>
      <c r="J4" s="31"/>
      <c r="K4" s="31"/>
      <c r="L4" s="31"/>
      <c r="M4" s="30"/>
      <c r="N4" s="32"/>
      <c r="O4" s="30"/>
      <c r="P4" s="30"/>
      <c r="Q4" s="30"/>
      <c r="R4" s="32"/>
      <c r="S4" s="30"/>
      <c r="T4" s="30"/>
      <c r="U4" s="33"/>
      <c r="V4" s="34"/>
      <c r="W4" s="34"/>
      <c r="X4" s="26"/>
      <c r="Y4" s="26"/>
      <c r="Z4" s="26"/>
      <c r="AA4" s="26"/>
    </row>
    <row r="5" spans="1:27" ht="15.75">
      <c r="A5" s="26"/>
      <c r="B5" s="35"/>
      <c r="C5" s="36"/>
      <c r="D5" s="30"/>
      <c r="E5" s="30"/>
      <c r="F5" s="37"/>
      <c r="G5" s="38"/>
      <c r="H5" s="39"/>
      <c r="I5" s="40"/>
      <c r="J5" s="39"/>
      <c r="K5" s="39"/>
      <c r="L5" s="39"/>
      <c r="M5" s="39"/>
      <c r="N5" s="30"/>
      <c r="O5" s="39"/>
      <c r="P5" s="39"/>
      <c r="Q5" s="38"/>
      <c r="R5" s="30"/>
      <c r="S5" s="38"/>
      <c r="T5" s="38"/>
      <c r="U5" s="39"/>
      <c r="V5" s="41"/>
      <c r="W5" s="41"/>
      <c r="X5" s="26"/>
      <c r="Y5" s="26"/>
      <c r="Z5" s="26"/>
      <c r="AA5" s="26"/>
    </row>
    <row r="6" spans="1:27" ht="15.75">
      <c r="A6" s="26"/>
      <c r="B6" s="35"/>
      <c r="C6" s="36"/>
      <c r="D6" s="30"/>
      <c r="E6" s="30"/>
      <c r="F6" s="38"/>
      <c r="G6" s="38"/>
      <c r="H6" s="39"/>
      <c r="I6" s="40"/>
      <c r="J6" s="39"/>
      <c r="K6" s="39"/>
      <c r="L6" s="39"/>
      <c r="M6" s="39"/>
      <c r="N6" s="30"/>
      <c r="O6" s="39"/>
      <c r="P6" s="39"/>
      <c r="Q6" s="38"/>
      <c r="R6" s="30"/>
      <c r="S6" s="38"/>
      <c r="T6" s="38"/>
      <c r="U6" s="39"/>
      <c r="V6" s="41"/>
      <c r="W6" s="41"/>
      <c r="X6" s="26"/>
      <c r="Y6" s="26"/>
      <c r="Z6" s="26"/>
      <c r="AA6" s="26"/>
    </row>
    <row r="7" spans="1:27" ht="15.75">
      <c r="A7" s="26"/>
      <c r="B7" s="35"/>
      <c r="C7" s="36"/>
      <c r="D7" s="30"/>
      <c r="E7" s="30"/>
      <c r="F7" s="38"/>
      <c r="G7" s="38"/>
      <c r="H7" s="39"/>
      <c r="I7" s="40"/>
      <c r="J7" s="39"/>
      <c r="K7" s="39"/>
      <c r="L7" s="39"/>
      <c r="M7" s="39"/>
      <c r="N7" s="30"/>
      <c r="O7" s="39"/>
      <c r="P7" s="39"/>
      <c r="Q7" s="38"/>
      <c r="R7" s="30"/>
      <c r="S7" s="38"/>
      <c r="T7" s="38"/>
      <c r="U7" s="39"/>
      <c r="V7" s="41"/>
      <c r="W7" s="41"/>
      <c r="X7" s="26"/>
      <c r="Y7" s="26"/>
      <c r="Z7" s="26"/>
      <c r="AA7" s="26"/>
    </row>
    <row r="8" spans="1:27" ht="15.75">
      <c r="A8" s="26"/>
      <c r="B8" s="35"/>
      <c r="C8" s="36"/>
      <c r="D8" s="30"/>
      <c r="E8" s="30"/>
      <c r="F8" s="38"/>
      <c r="G8" s="38"/>
      <c r="H8" s="39"/>
      <c r="I8" s="40"/>
      <c r="J8" s="39"/>
      <c r="K8" s="39"/>
      <c r="L8" s="39"/>
      <c r="M8" s="39"/>
      <c r="N8" s="30"/>
      <c r="O8" s="39"/>
      <c r="P8" s="39"/>
      <c r="Q8" s="38"/>
      <c r="R8" s="30"/>
      <c r="S8" s="38"/>
      <c r="T8" s="38"/>
      <c r="U8" s="39"/>
      <c r="V8" s="41"/>
      <c r="W8" s="41"/>
      <c r="X8" s="26"/>
      <c r="Y8" s="26"/>
      <c r="Z8" s="26"/>
      <c r="AA8" s="26"/>
    </row>
    <row r="9" spans="1:27" ht="15.75">
      <c r="A9" s="26"/>
      <c r="B9" s="35"/>
      <c r="C9" s="36"/>
      <c r="D9" s="30"/>
      <c r="E9" s="30"/>
      <c r="F9" s="42"/>
      <c r="G9" s="38"/>
      <c r="H9" s="39"/>
      <c r="I9" s="40"/>
      <c r="J9" s="39"/>
      <c r="K9" s="39"/>
      <c r="L9" s="39"/>
      <c r="M9" s="39"/>
      <c r="N9" s="30"/>
      <c r="O9" s="39"/>
      <c r="P9" s="39"/>
      <c r="Q9" s="38"/>
      <c r="R9" s="30"/>
      <c r="S9" s="38"/>
      <c r="T9" s="38"/>
      <c r="U9" s="39"/>
      <c r="V9" s="41"/>
      <c r="W9" s="41"/>
      <c r="X9" s="26"/>
      <c r="Y9" s="26"/>
      <c r="Z9" s="26"/>
      <c r="AA9" s="26"/>
    </row>
    <row r="10" spans="1:27" ht="15.75">
      <c r="A10" s="26"/>
      <c r="B10" s="35"/>
      <c r="C10" s="36"/>
      <c r="D10" s="30"/>
      <c r="E10" s="30"/>
      <c r="F10" s="38"/>
      <c r="G10" s="38"/>
      <c r="H10" s="39"/>
      <c r="I10" s="40"/>
      <c r="J10" s="39"/>
      <c r="K10" s="39"/>
      <c r="L10" s="39"/>
      <c r="M10" s="39"/>
      <c r="N10" s="30"/>
      <c r="O10" s="39"/>
      <c r="P10" s="39"/>
      <c r="Q10" s="38"/>
      <c r="R10" s="30"/>
      <c r="S10" s="38"/>
      <c r="T10" s="38"/>
      <c r="U10" s="39"/>
      <c r="V10" s="41"/>
      <c r="W10" s="41"/>
      <c r="X10" s="26"/>
      <c r="Y10" s="26"/>
      <c r="Z10" s="26"/>
      <c r="AA10" s="26"/>
    </row>
    <row r="11" spans="1:27" ht="15.75">
      <c r="A11" s="26"/>
      <c r="B11" s="35"/>
      <c r="C11" s="36"/>
      <c r="D11" s="30"/>
      <c r="E11" s="30"/>
      <c r="F11" s="38"/>
      <c r="G11" s="38"/>
      <c r="H11" s="39"/>
      <c r="I11" s="40"/>
      <c r="J11" s="39"/>
      <c r="K11" s="39"/>
      <c r="L11" s="39"/>
      <c r="M11" s="39"/>
      <c r="N11" s="30"/>
      <c r="O11" s="39"/>
      <c r="P11" s="39"/>
      <c r="Q11" s="38"/>
      <c r="R11" s="30"/>
      <c r="S11" s="38"/>
      <c r="T11" s="38"/>
      <c r="U11" s="39"/>
      <c r="V11" s="41"/>
      <c r="W11" s="41"/>
      <c r="X11" s="26"/>
      <c r="Y11" s="26"/>
      <c r="Z11" s="26"/>
      <c r="AA11" s="26"/>
    </row>
    <row r="12" spans="1:27" ht="15.75">
      <c r="A12" s="26"/>
      <c r="B12" s="43"/>
      <c r="C12" s="44"/>
      <c r="D12" s="45"/>
      <c r="E12" s="45"/>
      <c r="F12" s="46"/>
      <c r="G12" s="46"/>
      <c r="H12" s="47"/>
      <c r="I12" s="48"/>
      <c r="J12" s="47"/>
      <c r="K12" s="47"/>
      <c r="L12" s="47"/>
      <c r="M12" s="47"/>
      <c r="N12" s="45"/>
      <c r="O12" s="47"/>
      <c r="P12" s="47"/>
      <c r="Q12" s="46"/>
      <c r="R12" s="45"/>
      <c r="S12" s="46"/>
      <c r="T12" s="46"/>
      <c r="U12" s="47"/>
      <c r="V12" s="49"/>
      <c r="W12" s="49"/>
      <c r="X12" s="26"/>
      <c r="Y12" s="26"/>
      <c r="Z12" s="26"/>
      <c r="AA12" s="26"/>
    </row>
    <row r="13" spans="1:27" ht="15.75">
      <c r="A13" s="26"/>
      <c r="B13" s="35"/>
      <c r="C13" s="36"/>
      <c r="D13" s="30"/>
      <c r="E13" s="30"/>
      <c r="F13" s="38"/>
      <c r="G13" s="38"/>
      <c r="H13" s="39"/>
      <c r="I13" s="40"/>
      <c r="J13" s="39"/>
      <c r="K13" s="39"/>
      <c r="L13" s="39"/>
      <c r="M13" s="39"/>
      <c r="N13" s="30"/>
      <c r="O13" s="39"/>
      <c r="P13" s="50"/>
      <c r="Q13" s="51"/>
      <c r="R13" s="52"/>
      <c r="S13" s="51"/>
      <c r="T13" s="38"/>
      <c r="U13" s="39"/>
      <c r="V13" s="41"/>
      <c r="W13" s="41"/>
      <c r="X13" s="26"/>
      <c r="Y13" s="26"/>
      <c r="Z13" s="26"/>
      <c r="AA13" s="26"/>
    </row>
    <row r="14" spans="1:27" ht="15.75">
      <c r="A14" s="26"/>
      <c r="B14" s="35"/>
      <c r="C14" s="36"/>
      <c r="D14" s="30"/>
      <c r="E14" s="30"/>
      <c r="F14" s="38"/>
      <c r="G14" s="38"/>
      <c r="H14" s="39"/>
      <c r="I14" s="40"/>
      <c r="J14" s="39"/>
      <c r="K14" s="39"/>
      <c r="L14" s="39"/>
      <c r="M14" s="39"/>
      <c r="N14" s="30"/>
      <c r="O14" s="39"/>
      <c r="P14" s="50"/>
      <c r="Q14" s="51"/>
      <c r="R14" s="52"/>
      <c r="S14" s="51"/>
      <c r="T14" s="38"/>
      <c r="U14" s="39"/>
      <c r="V14" s="41"/>
      <c r="W14" s="41"/>
      <c r="X14" s="26"/>
      <c r="Y14" s="26"/>
      <c r="Z14" s="26"/>
      <c r="AA14" s="26"/>
    </row>
    <row r="15" spans="1:27" ht="15.75">
      <c r="A15" s="26"/>
      <c r="B15" s="43"/>
      <c r="C15" s="44"/>
      <c r="D15" s="45"/>
      <c r="E15" s="45"/>
      <c r="F15" s="46"/>
      <c r="G15" s="46"/>
      <c r="H15" s="47"/>
      <c r="I15" s="48"/>
      <c r="J15" s="47"/>
      <c r="K15" s="47"/>
      <c r="L15" s="47"/>
      <c r="M15" s="47"/>
      <c r="N15" s="45"/>
      <c r="O15" s="47"/>
      <c r="P15" s="47"/>
      <c r="Q15" s="46"/>
      <c r="R15" s="45"/>
      <c r="S15" s="46"/>
      <c r="T15" s="46"/>
      <c r="U15" s="47"/>
      <c r="V15" s="49"/>
      <c r="W15" s="49"/>
      <c r="X15" s="26"/>
      <c r="Y15" s="26"/>
      <c r="Z15" s="26"/>
      <c r="AA15" s="26"/>
    </row>
    <row r="16" spans="1:27" ht="15.75">
      <c r="A16" s="26"/>
      <c r="B16" s="35"/>
      <c r="C16" s="36"/>
      <c r="D16" s="30"/>
      <c r="E16" s="30"/>
      <c r="F16" s="38"/>
      <c r="G16" s="38"/>
      <c r="H16" s="39"/>
      <c r="I16" s="40"/>
      <c r="J16" s="39"/>
      <c r="K16" s="39"/>
      <c r="L16" s="39"/>
      <c r="M16" s="39"/>
      <c r="N16" s="30"/>
      <c r="O16" s="39"/>
      <c r="P16" s="39"/>
      <c r="Q16" s="38"/>
      <c r="R16" s="30"/>
      <c r="S16" s="38"/>
      <c r="T16" s="38"/>
      <c r="U16" s="39"/>
      <c r="V16" s="41"/>
      <c r="W16" s="41"/>
      <c r="X16" s="26"/>
      <c r="Y16" s="26"/>
      <c r="Z16" s="26"/>
      <c r="AA16" s="26"/>
    </row>
    <row r="17" spans="1:27" ht="15.75">
      <c r="A17" s="26"/>
      <c r="B17" s="35"/>
      <c r="C17" s="36"/>
      <c r="D17" s="30"/>
      <c r="E17" s="30"/>
      <c r="F17" s="42"/>
      <c r="G17" s="38"/>
      <c r="H17" s="39"/>
      <c r="I17" s="40"/>
      <c r="J17" s="39"/>
      <c r="K17" s="39"/>
      <c r="L17" s="39"/>
      <c r="M17" s="39"/>
      <c r="N17" s="30"/>
      <c r="O17" s="39"/>
      <c r="P17" s="39"/>
      <c r="Q17" s="38"/>
      <c r="R17" s="30"/>
      <c r="S17" s="38"/>
      <c r="T17" s="38"/>
      <c r="U17" s="39"/>
      <c r="V17" s="41"/>
      <c r="W17" s="41"/>
      <c r="X17" s="26"/>
      <c r="Y17" s="26"/>
      <c r="Z17" s="26"/>
      <c r="AA17" s="26"/>
    </row>
    <row r="18" spans="1:27" ht="15.75">
      <c r="A18" s="26"/>
      <c r="B18" s="35"/>
      <c r="C18" s="36"/>
      <c r="D18" s="30"/>
      <c r="E18" s="30"/>
      <c r="F18" s="53"/>
      <c r="G18" s="38"/>
      <c r="H18" s="39"/>
      <c r="I18" s="40"/>
      <c r="J18" s="39"/>
      <c r="K18" s="39"/>
      <c r="L18" s="39"/>
      <c r="M18" s="39"/>
      <c r="N18" s="30"/>
      <c r="O18" s="39"/>
      <c r="P18" s="39"/>
      <c r="Q18" s="38"/>
      <c r="R18" s="30"/>
      <c r="S18" s="38"/>
      <c r="T18" s="38"/>
      <c r="U18" s="39"/>
      <c r="V18" s="41"/>
      <c r="W18" s="41"/>
      <c r="X18" s="26"/>
      <c r="Y18" s="26"/>
      <c r="Z18" s="26"/>
      <c r="AA18" s="26"/>
    </row>
    <row r="19" spans="1:27" ht="15.75">
      <c r="A19" s="26"/>
      <c r="B19" s="35"/>
      <c r="C19" s="36"/>
      <c r="D19" s="30"/>
      <c r="E19" s="30"/>
      <c r="F19" s="53"/>
      <c r="G19" s="38"/>
      <c r="H19" s="39"/>
      <c r="I19" s="40"/>
      <c r="J19" s="39"/>
      <c r="K19" s="39"/>
      <c r="L19" s="39"/>
      <c r="M19" s="39"/>
      <c r="N19" s="30"/>
      <c r="O19" s="39"/>
      <c r="P19" s="39"/>
      <c r="Q19" s="38"/>
      <c r="R19" s="30"/>
      <c r="S19" s="38"/>
      <c r="T19" s="38"/>
      <c r="U19" s="39"/>
      <c r="V19" s="41"/>
      <c r="W19" s="41"/>
      <c r="X19" s="26"/>
      <c r="Y19" s="26"/>
      <c r="Z19" s="26"/>
      <c r="AA19" s="26"/>
    </row>
    <row r="20" spans="1:27" ht="15.75">
      <c r="A20" s="26"/>
      <c r="B20" s="35"/>
      <c r="C20" s="36"/>
      <c r="D20" s="30"/>
      <c r="E20" s="30"/>
      <c r="F20" s="53"/>
      <c r="G20" s="38"/>
      <c r="H20" s="39"/>
      <c r="I20" s="40"/>
      <c r="J20" s="39"/>
      <c r="K20" s="39"/>
      <c r="L20" s="39"/>
      <c r="M20" s="39"/>
      <c r="N20" s="30"/>
      <c r="O20" s="39"/>
      <c r="P20" s="39"/>
      <c r="Q20" s="38"/>
      <c r="R20" s="30"/>
      <c r="S20" s="38"/>
      <c r="T20" s="38"/>
      <c r="U20" s="39"/>
      <c r="V20" s="41"/>
      <c r="W20" s="41"/>
      <c r="X20" s="26"/>
      <c r="Y20" s="26"/>
      <c r="Z20" s="26"/>
      <c r="AA20" s="26"/>
    </row>
    <row r="21" spans="1:27" ht="15.75">
      <c r="A21" s="26"/>
      <c r="B21" s="35"/>
      <c r="C21" s="36"/>
      <c r="D21" s="30"/>
      <c r="E21" s="30"/>
      <c r="F21" s="38"/>
      <c r="G21" s="38"/>
      <c r="H21" s="39"/>
      <c r="I21" s="40"/>
      <c r="J21" s="39"/>
      <c r="K21" s="39"/>
      <c r="L21" s="39"/>
      <c r="M21" s="39"/>
      <c r="N21" s="30"/>
      <c r="O21" s="39"/>
      <c r="P21" s="39"/>
      <c r="Q21" s="38"/>
      <c r="R21" s="30"/>
      <c r="S21" s="38"/>
      <c r="T21" s="38"/>
      <c r="U21" s="39"/>
      <c r="V21" s="41"/>
      <c r="W21" s="41"/>
      <c r="X21" s="26"/>
      <c r="Y21" s="26"/>
      <c r="Z21" s="26"/>
      <c r="AA21" s="26"/>
    </row>
    <row r="22" spans="1:27" ht="15.75">
      <c r="A22" s="26"/>
      <c r="B22" s="35"/>
      <c r="C22" s="36"/>
      <c r="D22" s="30"/>
      <c r="E22" s="30"/>
      <c r="F22" s="38"/>
      <c r="G22" s="38"/>
      <c r="H22" s="39"/>
      <c r="I22" s="40"/>
      <c r="J22" s="39"/>
      <c r="K22" s="39"/>
      <c r="L22" s="39"/>
      <c r="M22" s="39"/>
      <c r="N22" s="30"/>
      <c r="O22" s="39"/>
      <c r="P22" s="39"/>
      <c r="Q22" s="38"/>
      <c r="R22" s="30"/>
      <c r="S22" s="38"/>
      <c r="T22" s="38"/>
      <c r="U22" s="39"/>
      <c r="V22" s="41"/>
      <c r="W22" s="41"/>
      <c r="X22" s="26"/>
      <c r="Y22" s="26"/>
      <c r="Z22" s="26"/>
      <c r="AA22" s="26"/>
    </row>
    <row r="23" spans="1:27" ht="15.75">
      <c r="A23" s="26"/>
      <c r="B23" s="35"/>
      <c r="C23" s="36"/>
      <c r="D23" s="30"/>
      <c r="E23" s="30"/>
      <c r="F23" s="38"/>
      <c r="G23" s="38"/>
      <c r="H23" s="39"/>
      <c r="I23" s="40"/>
      <c r="J23" s="39"/>
      <c r="K23" s="39"/>
      <c r="L23" s="39"/>
      <c r="M23" s="39"/>
      <c r="N23" s="30"/>
      <c r="O23" s="39"/>
      <c r="P23" s="39"/>
      <c r="Q23" s="38"/>
      <c r="R23" s="30"/>
      <c r="S23" s="38"/>
      <c r="T23" s="38"/>
      <c r="U23" s="39"/>
      <c r="V23" s="41"/>
      <c r="W23" s="41"/>
      <c r="X23" s="26"/>
      <c r="Y23" s="26"/>
      <c r="Z23" s="26"/>
      <c r="AA23" s="26"/>
    </row>
    <row r="24" spans="1:27">
      <c r="A24" s="26"/>
      <c r="B24" s="54"/>
      <c r="C24" s="55"/>
      <c r="D24" s="55"/>
      <c r="E24" s="54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26"/>
      <c r="Y24" s="26"/>
      <c r="Z24" s="26"/>
      <c r="AA24" s="26"/>
    </row>
    <row r="25" spans="1:27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>
      <c r="A26" s="26"/>
      <c r="B26" s="26"/>
      <c r="C26" s="57"/>
      <c r="D26" s="26"/>
      <c r="E26" s="26"/>
      <c r="F26" s="58"/>
      <c r="G26" s="58"/>
      <c r="H26" s="58"/>
      <c r="I26" s="58"/>
      <c r="J26" s="58"/>
      <c r="K26" s="58"/>
      <c r="L26" s="26"/>
      <c r="M26" s="26"/>
      <c r="N26" s="26"/>
      <c r="O26" s="59"/>
      <c r="P26" s="59"/>
      <c r="Q26" s="59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</sheetData>
  <mergeCells count="9">
    <mergeCell ref="M2:P3"/>
    <mergeCell ref="Q2:T3"/>
    <mergeCell ref="U2:W3"/>
    <mergeCell ref="B2:B3"/>
    <mergeCell ref="C2:C3"/>
    <mergeCell ref="D2:E3"/>
    <mergeCell ref="F2:F3"/>
    <mergeCell ref="G2:H3"/>
    <mergeCell ref="I2:L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2006-10-20T13:27:00Z</dcterms:created>
  <dcterms:modified xsi:type="dcterms:W3CDTF">2009-09-08T10:16:37Z</dcterms:modified>
</cp:coreProperties>
</file>